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Kisapáti\2026\Szeptember\"/>
    </mc:Choice>
  </mc:AlternateContent>
  <xr:revisionPtr revIDLastSave="0" documentId="13_ncr:1_{C7204E0E-39A6-4C92-975F-CBC514B36301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1. Mérleg" sheetId="3" r:id="rId1"/>
    <sheet name="2. Bevétel funkció" sheetId="8" r:id="rId2"/>
    <sheet name="3. Bevétel jogcí" sheetId="2" r:id="rId3"/>
    <sheet name="4. Bevétel feladat" sheetId="9" r:id="rId4"/>
    <sheet name="5. Kiadás" sheetId="1" r:id="rId5"/>
    <sheet name="6. Kiadás feladat" sheetId="10" r:id="rId6"/>
    <sheet name="7. Felhalmozási kiadások" sheetId="7" r:id="rId7"/>
    <sheet name="8. Gördülő" sheetId="11" r:id="rId8"/>
    <sheet name="9. Előirányzat felhasználás" sheetId="12" r:id="rId9"/>
    <sheet name="10. Közvetett támogatások" sheetId="13" r:id="rId10"/>
  </sheets>
  <definedNames>
    <definedName name="_xlnm.Print_Area" localSheetId="1">'2. Bevétel funkció'!$A$1:$G$89</definedName>
    <definedName name="_xlnm.Print_Area" localSheetId="4">'5. Kiadás'!$A$1:$H$302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8" l="1"/>
  <c r="C20" i="7"/>
  <c r="F23" i="10"/>
  <c r="H175" i="1"/>
  <c r="H232" i="1"/>
  <c r="H298" i="1"/>
  <c r="H295" i="1"/>
  <c r="H294" i="1"/>
  <c r="H293" i="1"/>
  <c r="H196" i="1"/>
  <c r="H183" i="1"/>
  <c r="H192" i="1"/>
  <c r="H189" i="1"/>
  <c r="H190" i="1"/>
  <c r="H185" i="1"/>
  <c r="H184" i="1" s="1"/>
  <c r="H68" i="1"/>
  <c r="G68" i="1"/>
  <c r="H54" i="1"/>
  <c r="H52" i="1" s="1"/>
  <c r="H206" i="1"/>
  <c r="F25" i="2" l="1"/>
  <c r="G11" i="8"/>
  <c r="G20" i="8"/>
  <c r="F61" i="8"/>
  <c r="G62" i="8"/>
  <c r="G61" i="8" s="1"/>
  <c r="F62" i="8"/>
  <c r="C26" i="7"/>
  <c r="F65" i="2"/>
  <c r="F64" i="2" s="1"/>
  <c r="F62" i="2"/>
  <c r="F60" i="2"/>
  <c r="F57" i="2"/>
  <c r="F46" i="2"/>
  <c r="F45" i="2" s="1"/>
  <c r="F42" i="2"/>
  <c r="F40" i="2"/>
  <c r="F38" i="2"/>
  <c r="F34" i="2"/>
  <c r="F30" i="2"/>
  <c r="F13" i="2"/>
  <c r="F12" i="2" s="1"/>
  <c r="G77" i="8"/>
  <c r="G76" i="8"/>
  <c r="G74" i="8"/>
  <c r="G71" i="8"/>
  <c r="G85" i="8" s="1"/>
  <c r="G67" i="8"/>
  <c r="G59" i="8"/>
  <c r="G58" i="8" s="1"/>
  <c r="G55" i="8"/>
  <c r="G54" i="8" s="1"/>
  <c r="G51" i="8"/>
  <c r="G50" i="8" s="1"/>
  <c r="G47" i="8"/>
  <c r="G82" i="8" s="1"/>
  <c r="G39" i="8"/>
  <c r="G81" i="8" s="1"/>
  <c r="G35" i="8"/>
  <c r="G33" i="8"/>
  <c r="G31" i="8"/>
  <c r="G27" i="8"/>
  <c r="G23" i="8"/>
  <c r="G22" i="8" s="1"/>
  <c r="G18" i="8"/>
  <c r="G86" i="8" s="1"/>
  <c r="G12" i="8"/>
  <c r="D38" i="3"/>
  <c r="D33" i="3"/>
  <c r="D26" i="3"/>
  <c r="D21" i="3"/>
  <c r="D16" i="3"/>
  <c r="D10" i="3"/>
  <c r="H289" i="1"/>
  <c r="H287" i="1"/>
  <c r="H285" i="1"/>
  <c r="H283" i="1"/>
  <c r="H274" i="1"/>
  <c r="H273" i="1"/>
  <c r="H272" i="1" s="1"/>
  <c r="H268" i="1"/>
  <c r="H266" i="1"/>
  <c r="H263" i="1"/>
  <c r="H261" i="1"/>
  <c r="H260" i="1" s="1"/>
  <c r="H257" i="1"/>
  <c r="H256" i="1" s="1"/>
  <c r="H252" i="1"/>
  <c r="H250" i="1"/>
  <c r="H246" i="1"/>
  <c r="H242" i="1"/>
  <c r="H240" i="1"/>
  <c r="H237" i="1"/>
  <c r="H236" i="1" s="1"/>
  <c r="H229" i="1"/>
  <c r="H224" i="1"/>
  <c r="H219" i="1"/>
  <c r="H216" i="1"/>
  <c r="H215" i="1" s="1"/>
  <c r="H212" i="1"/>
  <c r="H210" i="1" s="1"/>
  <c r="H200" i="1"/>
  <c r="H199" i="1" s="1"/>
  <c r="H179" i="1"/>
  <c r="H172" i="1"/>
  <c r="H166" i="1"/>
  <c r="H165" i="1" s="1"/>
  <c r="H161" i="1"/>
  <c r="H159" i="1" s="1"/>
  <c r="H154" i="1"/>
  <c r="H152" i="1"/>
  <c r="H148" i="1"/>
  <c r="H144" i="1"/>
  <c r="H143" i="1" s="1"/>
  <c r="H141" i="1"/>
  <c r="H139" i="1"/>
  <c r="H133" i="1"/>
  <c r="H131" i="1"/>
  <c r="H128" i="1"/>
  <c r="H127" i="1" s="1"/>
  <c r="H123" i="1"/>
  <c r="H121" i="1"/>
  <c r="H116" i="1"/>
  <c r="H114" i="1"/>
  <c r="H111" i="1"/>
  <c r="H106" i="1"/>
  <c r="H104" i="1"/>
  <c r="H100" i="1"/>
  <c r="H97" i="1"/>
  <c r="H96" i="1" s="1"/>
  <c r="H93" i="1"/>
  <c r="H88" i="1"/>
  <c r="H87" i="1" s="1"/>
  <c r="H85" i="1"/>
  <c r="H76" i="1"/>
  <c r="H75" i="1" s="1"/>
  <c r="H72" i="1"/>
  <c r="H71" i="1" s="1"/>
  <c r="H301" i="1" s="1"/>
  <c r="H65" i="1"/>
  <c r="H45" i="1"/>
  <c r="H40" i="1"/>
  <c r="H34" i="1"/>
  <c r="H31" i="1"/>
  <c r="H29" i="1"/>
  <c r="H26" i="1"/>
  <c r="H24" i="1" s="1"/>
  <c r="H20" i="1"/>
  <c r="H17" i="1"/>
  <c r="H16" i="1" s="1"/>
  <c r="H12" i="1"/>
  <c r="H299" i="1" l="1"/>
  <c r="D41" i="3"/>
  <c r="H138" i="1"/>
  <c r="H137" i="1" s="1"/>
  <c r="H245" i="1"/>
  <c r="H296" i="1"/>
  <c r="H126" i="1"/>
  <c r="H125" i="1" s="1"/>
  <c r="H218" i="1"/>
  <c r="H209" i="1" s="1"/>
  <c r="H198" i="1" s="1"/>
  <c r="H50" i="1"/>
  <c r="H297" i="1" s="1"/>
  <c r="H239" i="1"/>
  <c r="H33" i="1"/>
  <c r="H23" i="1" s="1"/>
  <c r="H120" i="1"/>
  <c r="H119" i="1" s="1"/>
  <c r="H147" i="1"/>
  <c r="F37" i="2"/>
  <c r="F11" i="2"/>
  <c r="D24" i="3"/>
  <c r="G84" i="8"/>
  <c r="H11" i="1"/>
  <c r="H103" i="1"/>
  <c r="H95" i="1" s="1"/>
  <c r="H282" i="1"/>
  <c r="H281" i="1" s="1"/>
  <c r="F33" i="2"/>
  <c r="H84" i="1"/>
  <c r="H83" i="1" s="1"/>
  <c r="H109" i="1"/>
  <c r="H108" i="1" s="1"/>
  <c r="G30" i="8"/>
  <c r="G26" i="8" s="1"/>
  <c r="G66" i="8"/>
  <c r="G49" i="8"/>
  <c r="G88" i="8"/>
  <c r="G38" i="8"/>
  <c r="H158" i="1"/>
  <c r="H255" i="1"/>
  <c r="H271" i="1"/>
  <c r="G232" i="1"/>
  <c r="G63" i="1"/>
  <c r="H10" i="1" l="1"/>
  <c r="H244" i="1"/>
  <c r="H146" i="1"/>
  <c r="F68" i="2"/>
  <c r="G25" i="8"/>
  <c r="G79" i="8" s="1"/>
  <c r="G83" i="8"/>
  <c r="G89" i="8" s="1"/>
  <c r="H302" i="1"/>
  <c r="C10" i="13"/>
  <c r="B10" i="13"/>
  <c r="D18" i="11"/>
  <c r="F16" i="9"/>
  <c r="E25" i="2"/>
  <c r="E13" i="2"/>
  <c r="E12" i="2" s="1"/>
  <c r="E46" i="2"/>
  <c r="F26" i="10"/>
  <c r="F39" i="8"/>
  <c r="G54" i="1"/>
  <c r="G52" i="1" s="1"/>
  <c r="G76" i="1"/>
  <c r="H291" i="1" l="1"/>
  <c r="G50" i="1"/>
  <c r="G200" i="1"/>
  <c r="G199" i="1" s="1"/>
  <c r="G246" i="1"/>
  <c r="G273" i="1"/>
  <c r="G272" i="1" s="1"/>
  <c r="G271" i="1" s="1"/>
  <c r="G274" i="1"/>
  <c r="G283" i="1"/>
  <c r="G224" i="1"/>
  <c r="G65" i="1"/>
  <c r="G257" i="1" l="1"/>
  <c r="G26" i="1"/>
  <c r="G161" i="1"/>
  <c r="G159" i="1" s="1"/>
  <c r="G111" i="1" l="1"/>
  <c r="G289" i="1" l="1"/>
  <c r="G287" i="1"/>
  <c r="G285" i="1"/>
  <c r="G268" i="1"/>
  <c r="G266" i="1"/>
  <c r="G263" i="1"/>
  <c r="G261" i="1"/>
  <c r="G260" i="1" s="1"/>
  <c r="G256" i="1"/>
  <c r="G252" i="1"/>
  <c r="G250" i="1"/>
  <c r="G245" i="1" s="1"/>
  <c r="G242" i="1"/>
  <c r="G240" i="1"/>
  <c r="G237" i="1"/>
  <c r="G229" i="1"/>
  <c r="G219" i="1"/>
  <c r="G218" i="1" s="1"/>
  <c r="G216" i="1"/>
  <c r="G215" i="1" s="1"/>
  <c r="G212" i="1"/>
  <c r="G210" i="1" s="1"/>
  <c r="G206" i="1"/>
  <c r="G179" i="1"/>
  <c r="G175" i="1"/>
  <c r="G172" i="1"/>
  <c r="G166" i="1"/>
  <c r="G165" i="1" s="1"/>
  <c r="G154" i="1"/>
  <c r="G152" i="1"/>
  <c r="G148" i="1"/>
  <c r="G144" i="1"/>
  <c r="G143" i="1" s="1"/>
  <c r="G141" i="1"/>
  <c r="G139" i="1"/>
  <c r="G133" i="1"/>
  <c r="G131" i="1"/>
  <c r="G128" i="1"/>
  <c r="G127" i="1" s="1"/>
  <c r="G123" i="1"/>
  <c r="G121" i="1"/>
  <c r="G116" i="1"/>
  <c r="G114" i="1"/>
  <c r="G109" i="1" s="1"/>
  <c r="G106" i="1"/>
  <c r="G104" i="1"/>
  <c r="G100" i="1"/>
  <c r="G97" i="1"/>
  <c r="G96" i="1" s="1"/>
  <c r="G93" i="1"/>
  <c r="G88" i="1"/>
  <c r="G87" i="1" s="1"/>
  <c r="G85" i="1"/>
  <c r="G75" i="1"/>
  <c r="G72" i="1"/>
  <c r="G71" i="1" s="1"/>
  <c r="G301" i="1" s="1"/>
  <c r="G45" i="1"/>
  <c r="G40" i="1"/>
  <c r="G34" i="1"/>
  <c r="G31" i="1"/>
  <c r="G29" i="1"/>
  <c r="G24" i="1"/>
  <c r="G20" i="1"/>
  <c r="G17" i="1"/>
  <c r="G16" i="1" s="1"/>
  <c r="G12" i="1"/>
  <c r="G33" i="1" l="1"/>
  <c r="G23" i="1" s="1"/>
  <c r="G108" i="1"/>
  <c r="G158" i="1"/>
  <c r="G236" i="1"/>
  <c r="G297" i="1"/>
  <c r="G282" i="1"/>
  <c r="G281" i="1" s="1"/>
  <c r="G84" i="1"/>
  <c r="G83" i="1" s="1"/>
  <c r="G298" i="1"/>
  <c r="G255" i="1"/>
  <c r="G244" i="1" s="1"/>
  <c r="G209" i="1"/>
  <c r="G198" i="1" s="1"/>
  <c r="G126" i="1"/>
  <c r="G125" i="1" s="1"/>
  <c r="G138" i="1"/>
  <c r="G137" i="1" s="1"/>
  <c r="G103" i="1"/>
  <c r="G95" i="1" s="1"/>
  <c r="G120" i="1"/>
  <c r="G119" i="1" s="1"/>
  <c r="G239" i="1"/>
  <c r="G294" i="1"/>
  <c r="G147" i="1"/>
  <c r="G299" i="1"/>
  <c r="G11" i="1"/>
  <c r="G296" i="1"/>
  <c r="G146" i="1" l="1"/>
  <c r="G10" i="1"/>
  <c r="G293" i="1"/>
  <c r="G295" i="1"/>
  <c r="G302" i="1" l="1"/>
  <c r="G291" i="1"/>
  <c r="F77" i="8"/>
  <c r="F76" i="8" s="1"/>
  <c r="F74" i="8"/>
  <c r="F87" i="8" s="1"/>
  <c r="F71" i="8"/>
  <c r="F85" i="8" s="1"/>
  <c r="F67" i="8"/>
  <c r="F59" i="8"/>
  <c r="F55" i="8"/>
  <c r="F54" i="8" s="1"/>
  <c r="F88" i="8" s="1"/>
  <c r="F51" i="8"/>
  <c r="F50" i="8" s="1"/>
  <c r="F47" i="8"/>
  <c r="F82" i="8" s="1"/>
  <c r="F35" i="8"/>
  <c r="F33" i="8"/>
  <c r="F31" i="8"/>
  <c r="F27" i="8"/>
  <c r="F23" i="8"/>
  <c r="F22" i="8" s="1"/>
  <c r="F18" i="8"/>
  <c r="F12" i="8"/>
  <c r="F84" i="8" l="1"/>
  <c r="F11" i="8"/>
  <c r="F58" i="8"/>
  <c r="F81" i="8"/>
  <c r="F30" i="8"/>
  <c r="F26" i="8" s="1"/>
  <c r="F66" i="8"/>
  <c r="F49" i="8"/>
  <c r="F86" i="8"/>
  <c r="F38" i="8"/>
  <c r="B20" i="7"/>
  <c r="F21" i="10"/>
  <c r="F83" i="8" l="1"/>
  <c r="F89" i="8" s="1"/>
  <c r="F25" i="8"/>
  <c r="F79" i="8" s="1"/>
  <c r="B26" i="7"/>
  <c r="I16" i="12" l="1"/>
  <c r="B16" i="12"/>
  <c r="C38" i="3"/>
  <c r="C33" i="3"/>
  <c r="C26" i="3"/>
  <c r="C21" i="3"/>
  <c r="C16" i="3"/>
  <c r="C10" i="3"/>
  <c r="F291" i="1"/>
  <c r="F18" i="10"/>
  <c r="C41" i="3" l="1"/>
  <c r="C24" i="3"/>
  <c r="N12" i="12"/>
  <c r="E57" i="2" l="1"/>
  <c r="F11" i="9" l="1"/>
  <c r="E45" i="2"/>
  <c r="E65" i="2" l="1"/>
  <c r="E64" i="2" s="1"/>
  <c r="E62" i="2"/>
  <c r="E60" i="2"/>
  <c r="E42" i="2"/>
  <c r="E40" i="2"/>
  <c r="E38" i="2"/>
  <c r="E34" i="2"/>
  <c r="E30" i="2"/>
  <c r="E11" i="2" l="1"/>
  <c r="E37" i="2"/>
  <c r="E33" i="2" s="1"/>
  <c r="C16" i="12"/>
  <c r="E68" i="2" l="1"/>
  <c r="M27" i="12"/>
  <c r="L27" i="12"/>
  <c r="K27" i="12"/>
  <c r="J27" i="12"/>
  <c r="I27" i="12"/>
  <c r="H27" i="12"/>
  <c r="G27" i="12"/>
  <c r="F27" i="12"/>
  <c r="E27" i="12"/>
  <c r="D27" i="12"/>
  <c r="C27" i="12"/>
  <c r="B27" i="12"/>
  <c r="N26" i="12"/>
  <c r="N25" i="12"/>
  <c r="N24" i="12"/>
  <c r="N23" i="12"/>
  <c r="N22" i="12"/>
  <c r="N21" i="12"/>
  <c r="N20" i="12"/>
  <c r="N19" i="12"/>
  <c r="N18" i="12"/>
  <c r="M16" i="12"/>
  <c r="L16" i="12"/>
  <c r="K16" i="12"/>
  <c r="J16" i="12"/>
  <c r="H16" i="12"/>
  <c r="H28" i="12" s="1"/>
  <c r="G16" i="12"/>
  <c r="F16" i="12"/>
  <c r="E16" i="12"/>
  <c r="D16" i="12"/>
  <c r="N15" i="12"/>
  <c r="N14" i="12"/>
  <c r="N13" i="12"/>
  <c r="N11" i="12"/>
  <c r="N10" i="12"/>
  <c r="N9" i="12"/>
  <c r="N8" i="12"/>
  <c r="N7" i="12"/>
  <c r="F31" i="11"/>
  <c r="E31" i="11"/>
  <c r="D31" i="11"/>
  <c r="C31" i="11"/>
  <c r="F27" i="11"/>
  <c r="E27" i="11"/>
  <c r="D27" i="11"/>
  <c r="C27" i="11"/>
  <c r="F21" i="11"/>
  <c r="E21" i="11"/>
  <c r="D21" i="11"/>
  <c r="C21" i="11"/>
  <c r="F18" i="11"/>
  <c r="E18" i="11"/>
  <c r="C18" i="11"/>
  <c r="C14" i="11"/>
  <c r="F9" i="11"/>
  <c r="E9" i="11"/>
  <c r="D9" i="11"/>
  <c r="C9" i="11"/>
  <c r="E30" i="10"/>
  <c r="D30" i="10"/>
  <c r="C30" i="10"/>
  <c r="F29" i="10"/>
  <c r="F28" i="10"/>
  <c r="F27" i="10"/>
  <c r="F25" i="10"/>
  <c r="F24" i="10"/>
  <c r="F22" i="10"/>
  <c r="F20" i="10"/>
  <c r="F19" i="10"/>
  <c r="F17" i="10"/>
  <c r="F16" i="10"/>
  <c r="F15" i="10"/>
  <c r="F14" i="10"/>
  <c r="F13" i="10"/>
  <c r="F12" i="10"/>
  <c r="E19" i="9"/>
  <c r="D19" i="9"/>
  <c r="C19" i="9"/>
  <c r="F18" i="9"/>
  <c r="F17" i="9"/>
  <c r="F15" i="9"/>
  <c r="F14" i="9"/>
  <c r="F13" i="9"/>
  <c r="F12" i="9"/>
  <c r="F10" i="9"/>
  <c r="F20" i="11" l="1"/>
  <c r="L28" i="12"/>
  <c r="E28" i="12"/>
  <c r="F28" i="12"/>
  <c r="D28" i="12"/>
  <c r="J28" i="12"/>
  <c r="I28" i="12"/>
  <c r="M28" i="12"/>
  <c r="N27" i="12"/>
  <c r="N16" i="12"/>
  <c r="C28" i="12"/>
  <c r="G28" i="12"/>
  <c r="K28" i="12"/>
  <c r="B28" i="12"/>
  <c r="F33" i="11"/>
  <c r="E20" i="11"/>
  <c r="E33" i="11"/>
  <c r="D20" i="11"/>
  <c r="D33" i="11"/>
  <c r="C33" i="11"/>
  <c r="C20" i="11"/>
  <c r="F30" i="10"/>
  <c r="F19" i="9"/>
  <c r="N28" i="12" l="1"/>
</calcChain>
</file>

<file path=xl/sharedStrings.xml><?xml version="1.0" encoding="utf-8"?>
<sst xmlns="http://schemas.openxmlformats.org/spreadsheetml/2006/main" count="1009" uniqueCount="446">
  <si>
    <t>Kisapáti Község Önkormányzata</t>
  </si>
  <si>
    <t>kiemelt előirányzatonként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</si>
  <si>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</si>
  <si>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</si>
  <si>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</si>
  <si>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</si>
  <si>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</si>
  <si>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</si>
  <si>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</si>
  <si>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</si>
  <si>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</si>
  <si>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</si>
  <si>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</si>
  <si>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</si>
  <si>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</si>
  <si>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</si>
  <si>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</si>
  <si>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</si>
  <si>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Polgármester illetménye</t>
  </si>
  <si>
    <t>K123</t>
  </si>
  <si>
    <t>Egyéb külső személyi juttatások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</si>
  <si>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</si>
  <si>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</si>
  <si>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</si>
  <si>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</si>
  <si>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</si>
  <si>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</si>
  <si>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</si>
  <si>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</si>
  <si>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</si>
  <si>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 beszerzése</t>
  </si>
  <si>
    <t>K312</t>
  </si>
  <si>
    <t>Üzemeltetési anyagok beszerzése</t>
  </si>
  <si>
    <t>Egyéb anyagbeszerzés</t>
  </si>
  <si>
    <t>Informatikai szolgáltatások</t>
  </si>
  <si>
    <t>K321</t>
  </si>
  <si>
    <t>Egyéb informatikai szolgáltatás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</si>
  <si>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</si>
  <si>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</si>
  <si>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</si>
  <si>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</si>
  <si>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</si>
  <si>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</si>
  <si>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</si>
  <si>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</si>
  <si>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</si>
  <si>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</si>
  <si>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</si>
  <si>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</si>
  <si>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</si>
  <si>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</si>
  <si>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</si>
  <si>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</si>
  <si>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</si>
  <si>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</si>
  <si>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</si>
  <si>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</si>
  <si>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</si>
  <si>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</si>
  <si>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</si>
  <si>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</si>
  <si>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</si>
  <si>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</si>
  <si>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</si>
  <si>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</si>
  <si>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</si>
  <si>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Nyugdíjas Klub</t>
  </si>
  <si>
    <t>Nemesgulács-Kisapáti Sportegyesület</t>
  </si>
  <si>
    <t>Egyház támogatása</t>
  </si>
  <si>
    <t>K513</t>
  </si>
  <si>
    <t>Tartalékok</t>
  </si>
  <si>
    <t>K6</t>
  </si>
  <si>
    <t>Beruházások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</si>
  <si>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</si>
  <si>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</si>
  <si>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</si>
  <si>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</si>
  <si>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</si>
  <si>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</si>
  <si>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041233   Hosszabb időtartamú közfoglalkoztatás</t>
  </si>
  <si>
    <t>Szakmai anyagok beszerzése</t>
  </si>
  <si>
    <t>Karbantartás kisjavítás</t>
  </si>
  <si>
    <t>Különféle befiz. és egy dologi</t>
  </si>
  <si>
    <t>Mc le nem vonható áfa</t>
  </si>
  <si>
    <t>064010   Közvilágítás</t>
  </si>
  <si>
    <t>051030 Nem veszélyes települési hulladékkezelés</t>
  </si>
  <si>
    <t>066020   Város és községgazdálkodási egyéb szolgáltatások</t>
  </si>
  <si>
    <t>Informatikai szolgáltatások  /kamera/</t>
  </si>
  <si>
    <t>K7</t>
  </si>
  <si>
    <t>Felújítások</t>
  </si>
  <si>
    <t>Személyi juttatás</t>
  </si>
  <si>
    <t>Törvény szerinti illetmény</t>
  </si>
  <si>
    <t>Béren kívüli juttatás</t>
  </si>
  <si>
    <t>K1109</t>
  </si>
  <si>
    <t>Közlekedési költségtérítés</t>
  </si>
  <si>
    <t>Kulturális rendezvények</t>
  </si>
  <si>
    <t>K355</t>
  </si>
  <si>
    <t>091110   Óvodai nevelés, ellátás szakmai feladatai</t>
  </si>
  <si>
    <t>Egyéb működési célú támogatások áh belülre (Társulás támogatása)</t>
  </si>
  <si>
    <t>107055 Falugondnoki szolgálat</t>
  </si>
  <si>
    <t>Munkaruha</t>
  </si>
  <si>
    <t>Díjak, adók, egyéb befizetések</t>
  </si>
  <si>
    <t>107060   Egyéb szociális pénzbeli és természetbeni ellátások, támogatások</t>
  </si>
  <si>
    <t>K4</t>
  </si>
  <si>
    <t>Ellátottak juttatásai</t>
  </si>
  <si>
    <t>K48</t>
  </si>
  <si>
    <t>Önkormányzat által saját hatáskörben nyújtott pénzügyi ellátás</t>
  </si>
  <si>
    <t>Települési támogatás</t>
  </si>
  <si>
    <t>Iskolakezdési támogatás</t>
  </si>
  <si>
    <t>Temetési támogtás</t>
  </si>
  <si>
    <t>Köztemetés</t>
  </si>
  <si>
    <t>106020 Lakásfenntartásal, lakhatással összefüggő ellátások</t>
  </si>
  <si>
    <t xml:space="preserve">K48 </t>
  </si>
  <si>
    <t>K481</t>
  </si>
  <si>
    <t>Fűtési támogatás</t>
  </si>
  <si>
    <t>Kiadások összesen</t>
  </si>
  <si>
    <t xml:space="preserve">Felújítások  </t>
  </si>
  <si>
    <t>K8</t>
  </si>
  <si>
    <t>Egyéb felhalmozási célú kiadások</t>
  </si>
  <si>
    <t>Egyéb szerv.( Apáti közalapítvány, Balatoni Szövetség)</t>
  </si>
  <si>
    <t>Üzemeltetési anyagok</t>
  </si>
  <si>
    <t>Egy üzemeltetési fenntart szolg.</t>
  </si>
  <si>
    <t>K34</t>
  </si>
  <si>
    <t>Kiküldetések kiadásai</t>
  </si>
  <si>
    <t>Egyéb működési célú támogatások</t>
  </si>
  <si>
    <t>Egyéb biztosítási díjak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</si>
  <si>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</si>
  <si>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</si>
  <si>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</si>
  <si>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</si>
  <si>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</si>
  <si>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</si>
  <si>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</si>
  <si>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</si>
  <si>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</si>
  <si>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</si>
  <si>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</si>
  <si>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</si>
  <si>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</si>
  <si>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</si>
  <si>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külterülettel kapcsolatos edatok támogatása</t>
  </si>
  <si>
    <t>B113</t>
  </si>
  <si>
    <t xml:space="preserve">B114 </t>
  </si>
  <si>
    <t>Települési önkormányzatok kulturális feladatainak támogatása</t>
  </si>
  <si>
    <t>B16</t>
  </si>
  <si>
    <t>Egyéb működési célú támogatások bevételei áh belülről</t>
  </si>
  <si>
    <t>Hosszabb időtartamú közfoglalkoztatás támogatása</t>
  </si>
  <si>
    <t>B3</t>
  </si>
  <si>
    <t>Közhatalmi bevételek</t>
  </si>
  <si>
    <t>B34</t>
  </si>
  <si>
    <t>Vagyoni típusú adók</t>
  </si>
  <si>
    <t>Építményadó</t>
  </si>
  <si>
    <t>Magánszemélyek kommunális adója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</si>
  <si>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</si>
  <si>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</si>
  <si>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</si>
  <si>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</si>
  <si>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</si>
  <si>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</si>
  <si>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</si>
  <si>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Tartózkodás után fizetett idegenforgalmi adó</t>
  </si>
  <si>
    <t>Késedelmi pótlék</t>
  </si>
  <si>
    <t>B4</t>
  </si>
  <si>
    <t>Működési bevételek</t>
  </si>
  <si>
    <t>B402</t>
  </si>
  <si>
    <t xml:space="preserve">Szolgáltatások ellenértéke </t>
  </si>
  <si>
    <t>B404</t>
  </si>
  <si>
    <t>Koncessziós díj bevétel</t>
  </si>
  <si>
    <t>Felhalmozási bevételek</t>
  </si>
  <si>
    <t>Felhalmozási célú átvett pénzeszközök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</si>
  <si>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</si>
  <si>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</si>
  <si>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</si>
  <si>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</si>
  <si>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</si>
  <si>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</si>
  <si>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</t>
  </si>
  <si>
    <t>Államháztartáson belüli megelőlegezések</t>
  </si>
  <si>
    <t>Bevételek összesen</t>
  </si>
  <si>
    <t>Házasságkötés díja</t>
  </si>
  <si>
    <t>Egyéb működési célú támogatások Hözös Hivatal</t>
  </si>
  <si>
    <t>Munkaadókat terhelő járulékok és szociális hozzájár</t>
  </si>
  <si>
    <t>045160   Közutak, hidak,alagutak üzemeltetése, fenntartása</t>
  </si>
  <si>
    <t xml:space="preserve">K336 </t>
  </si>
  <si>
    <t>Szakmai szolgáltatás / Főépítészi tevékenység/</t>
  </si>
  <si>
    <t>Önkormányzati képviselők juttatása(alpolgármester)</t>
  </si>
  <si>
    <t>Megnevezés</t>
  </si>
  <si>
    <t>Működési bevételek összesen: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</si>
  <si>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</si>
  <si>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</si>
  <si>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</si>
  <si>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</si>
  <si>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</si>
  <si>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</si>
  <si>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B7</t>
  </si>
  <si>
    <t>BEVÉTELEK összesen:</t>
  </si>
  <si>
    <t>Működési kiadások összesen: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</si>
  <si>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</si>
  <si>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</si>
  <si>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</si>
  <si>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</si>
  <si>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B115</t>
  </si>
  <si>
    <t>B116</t>
  </si>
  <si>
    <t xml:space="preserve">Kisapáti Község Önkormányzata </t>
  </si>
  <si>
    <t>018030 Támogatás célú finanszírozási műveletek</t>
  </si>
  <si>
    <t xml:space="preserve">Kiemelt előirányzat </t>
  </si>
  <si>
    <t>Összesen:</t>
  </si>
  <si>
    <t>Egyéb szolgáltatások ellenértéke</t>
  </si>
  <si>
    <t>082092   Közművelődés-hagyományos közösségi kulturális értékek gondozása</t>
  </si>
  <si>
    <t>K71</t>
  </si>
  <si>
    <t>B75</t>
  </si>
  <si>
    <t>Települési önk. szoc., gyermekjóléti feladatainak tám.</t>
  </si>
  <si>
    <t>Felsőoktatási ösztöndíj</t>
  </si>
  <si>
    <t>018010 Önkormányzatok elszámolásai a központi költségvetéssel</t>
  </si>
  <si>
    <t>B65</t>
  </si>
  <si>
    <t>K5021</t>
  </si>
  <si>
    <t xml:space="preserve">A helyi önkormányzatok előző évi elszámolásából származó kiadások </t>
  </si>
  <si>
    <t>Egyéb működési célú pénzeszközök</t>
  </si>
  <si>
    <t>Elszámolásból származó bevételek</t>
  </si>
  <si>
    <t>Önkormányzatoktól átvett (Óvodások szállítása)</t>
  </si>
  <si>
    <t>Működési célú költségvetési támogatások és kiegészítő támogatások</t>
  </si>
  <si>
    <t>B25</t>
  </si>
  <si>
    <t>Felhalmozási célú támogatáspk államháztartáson belülről</t>
  </si>
  <si>
    <t>Kiküldetés, reklám és propaganda kiadások</t>
  </si>
  <si>
    <t>K341</t>
  </si>
  <si>
    <t>Kiküldetés</t>
  </si>
  <si>
    <t>B36</t>
  </si>
  <si>
    <t>Egyéb közhatalmi bevételek</t>
  </si>
  <si>
    <t>Felnőttfogászat használati díj</t>
  </si>
  <si>
    <t>Karbantartás, kisjavítás</t>
  </si>
  <si>
    <t>K1102</t>
  </si>
  <si>
    <t>Jutalom</t>
  </si>
  <si>
    <t>Újszülöttek támogatása</t>
  </si>
  <si>
    <t>Rendkívüli települési támogatás</t>
  </si>
  <si>
    <t>B409</t>
  </si>
  <si>
    <t>Biztosító által fitózetett kártérítés</t>
  </si>
  <si>
    <t>B410</t>
  </si>
  <si>
    <t>Egyéb Működési bevételek</t>
  </si>
  <si>
    <t>K64</t>
  </si>
  <si>
    <t>Útfelújítás</t>
  </si>
  <si>
    <t xml:space="preserve">Felhalmozási célú átvett pénzeszközök </t>
  </si>
  <si>
    <t>Gyermekétkezéshez hozzájárulás</t>
  </si>
  <si>
    <t>Táppénz hozzájárulás</t>
  </si>
  <si>
    <t>Kiemelt előirányzatok</t>
  </si>
  <si>
    <t xml:space="preserve">011130   Önkormányzatok és önk hiv jogalkotó és ált ig tevékenysége </t>
  </si>
  <si>
    <t>Szolgáltatások ellenértéke</t>
  </si>
  <si>
    <t>Koncessziós díjbevétel</t>
  </si>
  <si>
    <t>Működési célra átvett pénzeszközök</t>
  </si>
  <si>
    <t>Egyéb működési célúpénzeszközök</t>
  </si>
  <si>
    <t>018010    Önkormányzatok elszámolásai a központi költségvetéssel</t>
  </si>
  <si>
    <t>Települési önk szociális,gy.jóléti és gy.étk. feladatainak támogatása</t>
  </si>
  <si>
    <t xml:space="preserve">Felhalmozási célú támogatások államháztartáson belül </t>
  </si>
  <si>
    <t>018030    Támogatási célú finanszírozási műveletek</t>
  </si>
  <si>
    <t>B8141</t>
  </si>
  <si>
    <t>Államháztartáson belüli megelőgezések</t>
  </si>
  <si>
    <t>Önkormányzat bevétele összesen</t>
  </si>
  <si>
    <t>900020 Önkormányzatok funkcióira nem sorolható bevételei</t>
  </si>
  <si>
    <t>Egyéb működési bevételek</t>
  </si>
  <si>
    <t>feladatonként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</si>
  <si>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</si>
  <si>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</si>
  <si>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</si>
  <si>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</si>
  <si>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</si>
  <si>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</si>
  <si>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</si>
  <si>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</si>
  <si>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</si>
  <si>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</si>
  <si>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</si>
  <si>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</si>
  <si>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</si>
  <si>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</si>
  <si>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</si>
  <si>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</si>
  <si>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Közművelődés-hagyományos közösségi kulturális értékek gondozása</t>
  </si>
  <si>
    <t>Önkormányzat bevétele összesen:</t>
  </si>
  <si>
    <t>900020</t>
  </si>
  <si>
    <t>Önkormányzatok funkcióra nam sorolható bevételei</t>
  </si>
  <si>
    <t>Állam- igazgatási feladat</t>
  </si>
  <si>
    <t>Önkormányzatok és önkorm. hivatalok jogalkotó és ált. ig. tev</t>
  </si>
  <si>
    <t>Önkormányzatok elszámolásai a központi költségvetéssel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</si>
  <si>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</si>
  <si>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</si>
  <si>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</si>
  <si>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</si>
  <si>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</si>
  <si>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</si>
  <si>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051030</t>
  </si>
  <si>
    <t>Nem veszélyes települési hulladékkezelés</t>
  </si>
  <si>
    <t>Közművelődés</t>
  </si>
  <si>
    <t>091110</t>
  </si>
  <si>
    <t>Óvodai nevelés ellátás szakmai feladatai</t>
  </si>
  <si>
    <t>107055</t>
  </si>
  <si>
    <t>Falugondnoki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</si>
  <si>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</si>
  <si>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</si>
  <si>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</si>
  <si>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</si>
  <si>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2025. előirányzat</t>
  </si>
  <si>
    <t>Felhalmozási célú támogatások áh.-on belülről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</si>
  <si>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</si>
  <si>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</si>
  <si>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</si>
  <si>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</si>
  <si>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</si>
  <si>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</si>
  <si>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</si>
  <si>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</si>
  <si>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</si>
  <si>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</si>
  <si>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</si>
  <si>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</si>
  <si>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</si>
  <si>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</si>
  <si>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</si>
  <si>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</si>
  <si>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</si>
  <si>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</si>
  <si>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</si>
  <si>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</si>
  <si>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</si>
  <si>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</si>
  <si>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</si>
  <si>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2026. előirányzat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</si>
  <si>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</si>
  <si>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</si>
  <si>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</si>
  <si>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</si>
  <si>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</si>
  <si>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</si>
  <si>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</si>
  <si>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</si>
  <si>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</si>
  <si>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</si>
  <si>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</si>
  <si>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</si>
  <si>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</si>
  <si>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</si>
  <si>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</si>
  <si>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</si>
  <si>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</si>
  <si>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</si>
  <si>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</si>
  <si>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</si>
  <si>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 xml:space="preserve">K353 </t>
  </si>
  <si>
    <t>Kamatkiadások</t>
  </si>
  <si>
    <t>Közterülethasználati díj</t>
  </si>
  <si>
    <t>Sírhely bevételek</t>
  </si>
  <si>
    <t>B408</t>
  </si>
  <si>
    <t>Kamatbevételek</t>
  </si>
  <si>
    <t xml:space="preserve">B408 </t>
  </si>
  <si>
    <t>Köztemető fenntartása, működtetése</t>
  </si>
  <si>
    <t>052020 Szennyvíz gyűjtése, elhelyezése</t>
  </si>
  <si>
    <t xml:space="preserve">B52 </t>
  </si>
  <si>
    <t>Ingatlanok értékesítése</t>
  </si>
  <si>
    <t>2027. előirányzat</t>
  </si>
  <si>
    <t>Beruházási célú előzetesen felszámított áfa</t>
  </si>
  <si>
    <t>052020</t>
  </si>
  <si>
    <t>Szennyvíz gyűjtése elhelyezése</t>
  </si>
  <si>
    <t>Bírságok</t>
  </si>
  <si>
    <t>Egyéb működési célú átvett pénzeszközök</t>
  </si>
  <si>
    <t>B53</t>
  </si>
  <si>
    <t>Egyéb tárgyi eszköz értékesítése</t>
  </si>
  <si>
    <t>B52</t>
  </si>
  <si>
    <t>Humánerőforrás pályázatírás</t>
  </si>
  <si>
    <t>Honlap korszerűsítés, üzemeltetés, marketing szolgáltatás</t>
  </si>
  <si>
    <t>Fizetendő Áfa</t>
  </si>
  <si>
    <t>Általános tartalék</t>
  </si>
  <si>
    <t>Műk.célú pénzeszköz átadás Tapolca környéki társuláshoz</t>
  </si>
  <si>
    <t>Badacsonytördemic bölcsödei társulás</t>
  </si>
  <si>
    <t>Ebből játszótéri eszközök felülvizsgálata</t>
  </si>
  <si>
    <t>K67</t>
  </si>
  <si>
    <t>2028. előirányzat</t>
  </si>
  <si>
    <t>Szállásdíj</t>
  </si>
  <si>
    <t>B406</t>
  </si>
  <si>
    <t>Kiszámlázott általános forgalmiadó</t>
  </si>
  <si>
    <t>Polgármester illetményének támogatás</t>
  </si>
  <si>
    <t>Kiszámlázott általános forglmiadó</t>
  </si>
  <si>
    <t>Napelemes lámpatestek kiépítése</t>
  </si>
  <si>
    <t>Közvilágítás korszerűsítése</t>
  </si>
  <si>
    <t>Közösségi tér kialakítása</t>
  </si>
  <si>
    <t>Energetikai korszerűsítés</t>
  </si>
  <si>
    <t>Buszváró felújítás</t>
  </si>
  <si>
    <t>062020  Településfejlesztési projektek és támogatásuk</t>
  </si>
  <si>
    <t>Rendezvénysátor</t>
  </si>
  <si>
    <t>062020</t>
  </si>
  <si>
    <t>Településfejlesztési projektek és támogatásuk</t>
  </si>
  <si>
    <t>Kultúrház energetikai korszerűsítése</t>
  </si>
  <si>
    <t>Veszprém Balaton Sportrégió</t>
  </si>
  <si>
    <t>K74</t>
  </si>
  <si>
    <t>Felújítási célú előzetesen felszámított áfa</t>
  </si>
  <si>
    <t>Berházási célú előzetesen felszámított áfa</t>
  </si>
  <si>
    <t>Szent György-hegy Csobánc Hegyközség</t>
  </si>
  <si>
    <t>Szoc. Étkezés</t>
  </si>
  <si>
    <t>092120  Köznevelési intézmény  5-8. évfolyamán tanulók nevelésével, oktatásával összefüggő működtetési feladatok</t>
  </si>
  <si>
    <t xml:space="preserve">                                                      2.melléklet az     /2026.(       .)  önkormányzati rendelethez</t>
  </si>
  <si>
    <t>2026. évi költségvetés bevételei</t>
  </si>
  <si>
    <t>2026. évi terv</t>
  </si>
  <si>
    <t xml:space="preserve">                                                    5.melléklet  a   /2026. (   )  önkormányzati rendelethez </t>
  </si>
  <si>
    <t xml:space="preserve">2026. évi költségvetés kiadásai </t>
  </si>
  <si>
    <t>Vulkánok Völgye tagdíj</t>
  </si>
  <si>
    <t>Vízkár elhárítási terv</t>
  </si>
  <si>
    <t>TOP PLUSZ pályázattal kapcsolatos kiadások</t>
  </si>
  <si>
    <t>062020 Településfejlesztési projektek támogatása</t>
  </si>
  <si>
    <t>Eszközbeszerzés játszótér</t>
  </si>
  <si>
    <t xml:space="preserve">Településterv </t>
  </si>
  <si>
    <t xml:space="preserve">Felhalmozási célú támogatások államháztartáson belülről </t>
  </si>
  <si>
    <t>B21</t>
  </si>
  <si>
    <t>TOP plusz támogatás</t>
  </si>
  <si>
    <t>1.melléklet az    /2026.(            .)  önkormányzati rendelethez</t>
  </si>
  <si>
    <t xml:space="preserve">2026. évi költségvetés összevont mérlege </t>
  </si>
  <si>
    <t xml:space="preserve">                                                      3.melléklet az   /2026.(         )   önkormányzati rendelethez</t>
  </si>
  <si>
    <t>2026. évi költségvetés kiadásai</t>
  </si>
  <si>
    <t xml:space="preserve">                                                        6.melléklet az    /2026.(        .)   önkormányzati rendelethez</t>
  </si>
  <si>
    <t>092120</t>
  </si>
  <si>
    <t>Köznevelési intézmény 5.-8. évfolyamán tanulók nevelése</t>
  </si>
  <si>
    <t>Településterv</t>
  </si>
  <si>
    <t>TOP Plusz támogatás</t>
  </si>
  <si>
    <t>Településfejlesztési projektek támogatása</t>
  </si>
  <si>
    <t>Előirányzat-felhasználási terv 2026. évre</t>
  </si>
  <si>
    <t xml:space="preserve">                                                        9.melléklet az  /2026.(      .)   önkormányzati rendelethez</t>
  </si>
  <si>
    <t xml:space="preserve">2026.-2029.  évi költségvetési bevételei és kiadásai </t>
  </si>
  <si>
    <t xml:space="preserve">                                                        8.melléklet az     /2026.(     )  önkormányzati rendelethez</t>
  </si>
  <si>
    <t xml:space="preserve">     7.melléklet az   /2026.(                 )   önkormányzati rendelethez</t>
  </si>
  <si>
    <t xml:space="preserve">2026.évi költségvetés felhalmozási kiadásai </t>
  </si>
  <si>
    <t xml:space="preserve">                                                  4.melléklet az   /2026.(       )  önkormányzati rendelethez</t>
  </si>
  <si>
    <t xml:space="preserve">                                                        10.melléklet az     /2026.(        .) önkormányzati rendelethez</t>
  </si>
  <si>
    <t>2</t>
  </si>
  <si>
    <t>2026. évi eredeti előirányzat</t>
  </si>
  <si>
    <t>2026. évi módosított előirányzat</t>
  </si>
  <si>
    <t>Felhalmozási célra átvett pénzeszközök</t>
  </si>
  <si>
    <t>Egyéb felhalmozási célúpénzeszközök</t>
  </si>
  <si>
    <t>Módosítottelőirányzat</t>
  </si>
  <si>
    <t>KTM támogatás</t>
  </si>
  <si>
    <t>Kisapáti hagyomány és jövő Egyesület</t>
  </si>
  <si>
    <t>Kültéri színpad</t>
  </si>
  <si>
    <t>Taraktor beszerzés</t>
  </si>
  <si>
    <t>TOP PLUSZ pályázattal kapcsolatos eszközbeszerzés</t>
  </si>
  <si>
    <t>Hivatali épület felújítása</t>
  </si>
  <si>
    <t>0801045  Szabadidő sport (rekreációs sport) tevékenység és támogatása</t>
  </si>
  <si>
    <t xml:space="preserve">Eszközbeszerzés </t>
  </si>
  <si>
    <t>0801045</t>
  </si>
  <si>
    <t>Szabadidő sport (rekreációs sport) tevékenység és támogatása</t>
  </si>
  <si>
    <t>Tarktor</t>
  </si>
  <si>
    <t>Sportrégiós pályázattal kapcsolatos eszközbeszerzés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</si>
</sst>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38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3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/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3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59"/>
      </bottom>
      <diagonal/>
    </border>
    <border>
      <left/>
      <right style="thin">
        <color indexed="63"/>
      </right>
      <top style="thin">
        <color indexed="64"/>
      </top>
      <bottom style="thin">
        <color indexed="5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59"/>
      </top>
      <bottom style="thin">
        <color indexed="63"/>
      </bottom>
      <diagonal/>
    </border>
    <border>
      <left/>
      <right/>
      <top style="thin">
        <color indexed="59"/>
      </top>
      <bottom style="thin">
        <color indexed="63"/>
      </bottom>
      <diagonal/>
    </border>
    <border>
      <left/>
      <right style="thin">
        <color indexed="63"/>
      </right>
      <top style="thin">
        <color indexed="59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3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25" fillId="0" borderId="0"/>
    <xf numFmtId="0" fontId="27" fillId="0" borderId="0"/>
    <xf numFmtId="0" fontId="27" fillId="0" borderId="0"/>
  </cellStyleXfs>
  <cellXfs count="596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3" fillId="3" borderId="6" xfId="1" applyNumberFormat="1" applyFont="1" applyFill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3" fillId="0" borderId="6" xfId="1" applyFont="1" applyBorder="1" applyAlignment="1">
      <alignment horizontal="center"/>
    </xf>
    <xf numFmtId="0" fontId="1" fillId="0" borderId="6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1" fillId="0" borderId="6" xfId="1" applyFont="1" applyBorder="1" applyAlignment="1">
      <alignment horizontal="left" wrapText="1"/>
    </xf>
    <xf numFmtId="0" fontId="6" fillId="0" borderId="6" xfId="1" applyFont="1" applyBorder="1"/>
    <xf numFmtId="0" fontId="7" fillId="0" borderId="6" xfId="1" applyFont="1" applyBorder="1" applyAlignment="1">
      <alignment horizontal="left"/>
    </xf>
    <xf numFmtId="0" fontId="1" fillId="3" borderId="6" xfId="1" applyFont="1" applyFill="1" applyBorder="1" applyAlignment="1">
      <alignment horizontal="left"/>
    </xf>
    <xf numFmtId="0" fontId="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left"/>
    </xf>
    <xf numFmtId="0" fontId="3" fillId="3" borderId="6" xfId="1" applyFont="1" applyFill="1" applyBorder="1" applyAlignment="1">
      <alignment horizontal="center"/>
    </xf>
    <xf numFmtId="3" fontId="2" fillId="0" borderId="6" xfId="1" applyNumberFormat="1" applyFont="1" applyBorder="1"/>
    <xf numFmtId="164" fontId="1" fillId="0" borderId="6" xfId="1" applyNumberFormat="1" applyFont="1" applyBorder="1" applyAlignment="1">
      <alignment horizontal="left"/>
    </xf>
    <xf numFmtId="0" fontId="3" fillId="2" borderId="6" xfId="1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3" fontId="4" fillId="0" borderId="9" xfId="0" applyNumberFormat="1" applyFont="1" applyBorder="1"/>
    <xf numFmtId="3" fontId="4" fillId="0" borderId="10" xfId="0" applyNumberFormat="1" applyFont="1" applyBorder="1"/>
    <xf numFmtId="0" fontId="3" fillId="0" borderId="11" xfId="0" applyFont="1" applyBorder="1" applyAlignment="1">
      <alignment horizontal="left"/>
    </xf>
    <xf numFmtId="0" fontId="1" fillId="0" borderId="1" xfId="0" applyFont="1" applyBorder="1"/>
    <xf numFmtId="0" fontId="1" fillId="0" borderId="8" xfId="0" applyFont="1" applyBorder="1" applyAlignment="1">
      <alignment horizontal="left"/>
    </xf>
    <xf numFmtId="3" fontId="2" fillId="0" borderId="1" xfId="0" applyNumberFormat="1" applyFont="1" applyBorder="1"/>
    <xf numFmtId="3" fontId="2" fillId="0" borderId="12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4" fillId="0" borderId="1" xfId="0" applyNumberFormat="1" applyFont="1" applyBorder="1"/>
    <xf numFmtId="3" fontId="4" fillId="0" borderId="12" xfId="0" applyNumberFormat="1" applyFont="1" applyBorder="1"/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4" xfId="1" applyFont="1" applyFill="1" applyBorder="1" applyAlignment="1">
      <alignment horizontal="left"/>
    </xf>
    <xf numFmtId="3" fontId="3" fillId="2" borderId="6" xfId="1" applyNumberFormat="1" applyFont="1" applyFill="1" applyBorder="1" applyAlignment="1">
      <alignment horizontal="left"/>
    </xf>
    <xf numFmtId="0" fontId="1" fillId="0" borderId="0" xfId="1" applyFont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4" fillId="0" borderId="6" xfId="0" applyFont="1" applyBorder="1"/>
    <xf numFmtId="0" fontId="2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0" fontId="13" fillId="0" borderId="6" xfId="1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6" fillId="0" borderId="6" xfId="0" applyFont="1" applyBorder="1" applyAlignment="1">
      <alignment horizontal="left"/>
    </xf>
    <xf numFmtId="0" fontId="16" fillId="0" borderId="6" xfId="0" applyFont="1" applyBorder="1"/>
    <xf numFmtId="0" fontId="1" fillId="0" borderId="0" xfId="0" applyFont="1"/>
    <xf numFmtId="0" fontId="5" fillId="0" borderId="0" xfId="0" applyFont="1"/>
    <xf numFmtId="0" fontId="5" fillId="0" borderId="12" xfId="0" applyFont="1" applyBorder="1" applyAlignment="1">
      <alignment horizontal="center"/>
    </xf>
    <xf numFmtId="3" fontId="1" fillId="0" borderId="10" xfId="0" applyNumberFormat="1" applyFont="1" applyBorder="1" applyAlignment="1">
      <alignment vertical="center"/>
    </xf>
    <xf numFmtId="3" fontId="4" fillId="2" borderId="10" xfId="0" applyNumberFormat="1" applyFont="1" applyFill="1" applyBorder="1"/>
    <xf numFmtId="3" fontId="2" fillId="0" borderId="10" xfId="0" applyNumberFormat="1" applyFont="1" applyBorder="1"/>
    <xf numFmtId="0" fontId="4" fillId="2" borderId="21" xfId="0" applyFont="1" applyFill="1" applyBorder="1"/>
    <xf numFmtId="3" fontId="4" fillId="2" borderId="22" xfId="0" applyNumberFormat="1" applyFont="1" applyFill="1" applyBorder="1"/>
    <xf numFmtId="0" fontId="4" fillId="0" borderId="4" xfId="0" applyFont="1" applyBorder="1" applyAlignment="1">
      <alignment horizontal="center"/>
    </xf>
    <xf numFmtId="0" fontId="3" fillId="2" borderId="6" xfId="1" applyFont="1" applyFill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3" fontId="14" fillId="2" borderId="10" xfId="0" applyNumberFormat="1" applyFont="1" applyFill="1" applyBorder="1" applyAlignment="1">
      <alignment horizontal="right"/>
    </xf>
    <xf numFmtId="0" fontId="16" fillId="0" borderId="27" xfId="0" applyFont="1" applyBorder="1"/>
    <xf numFmtId="3" fontId="16" fillId="0" borderId="10" xfId="0" applyNumberFormat="1" applyFont="1" applyBorder="1"/>
    <xf numFmtId="3" fontId="15" fillId="2" borderId="10" xfId="0" applyNumberFormat="1" applyFont="1" applyFill="1" applyBorder="1"/>
    <xf numFmtId="0" fontId="15" fillId="0" borderId="27" xfId="0" applyFont="1" applyBorder="1"/>
    <xf numFmtId="0" fontId="15" fillId="0" borderId="25" xfId="0" applyFont="1" applyBorder="1"/>
    <xf numFmtId="0" fontId="15" fillId="0" borderId="0" xfId="0" applyFont="1"/>
    <xf numFmtId="3" fontId="15" fillId="0" borderId="28" xfId="0" applyNumberFormat="1" applyFont="1" applyBorder="1"/>
    <xf numFmtId="0" fontId="16" fillId="0" borderId="27" xfId="0" applyFont="1" applyBorder="1" applyAlignment="1">
      <alignment horizontal="left"/>
    </xf>
    <xf numFmtId="3" fontId="15" fillId="2" borderId="22" xfId="0" applyNumberFormat="1" applyFont="1" applyFill="1" applyBorder="1"/>
    <xf numFmtId="0" fontId="5" fillId="0" borderId="18" xfId="0" applyFont="1" applyBorder="1" applyAlignment="1">
      <alignment horizontal="center"/>
    </xf>
    <xf numFmtId="0" fontId="4" fillId="2" borderId="31" xfId="0" applyFont="1" applyFill="1" applyBorder="1"/>
    <xf numFmtId="3" fontId="3" fillId="2" borderId="19" xfId="0" applyNumberFormat="1" applyFont="1" applyFill="1" applyBorder="1" applyAlignment="1">
      <alignment vertical="center"/>
    </xf>
    <xf numFmtId="0" fontId="2" fillId="2" borderId="27" xfId="0" applyFont="1" applyFill="1" applyBorder="1"/>
    <xf numFmtId="0" fontId="4" fillId="0" borderId="27" xfId="0" applyFont="1" applyBorder="1"/>
    <xf numFmtId="0" fontId="2" fillId="0" borderId="27" xfId="0" applyFont="1" applyBorder="1"/>
    <xf numFmtId="3" fontId="2" fillId="0" borderId="10" xfId="1" applyNumberFormat="1" applyFont="1" applyBorder="1"/>
    <xf numFmtId="0" fontId="4" fillId="2" borderId="27" xfId="0" applyFont="1" applyFill="1" applyBorder="1"/>
    <xf numFmtId="3" fontId="3" fillId="2" borderId="10" xfId="0" applyNumberFormat="1" applyFont="1" applyFill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4" fillId="2" borderId="30" xfId="0" applyFont="1" applyFill="1" applyBorder="1"/>
    <xf numFmtId="0" fontId="2" fillId="0" borderId="35" xfId="0" applyFont="1" applyBorder="1" applyAlignment="1">
      <alignment horizontal="center"/>
    </xf>
    <xf numFmtId="3" fontId="3" fillId="3" borderId="10" xfId="1" applyNumberFormat="1" applyFont="1" applyFill="1" applyBorder="1"/>
    <xf numFmtId="0" fontId="3" fillId="0" borderId="27" xfId="1" applyFont="1" applyBorder="1"/>
    <xf numFmtId="3" fontId="3" fillId="0" borderId="36" xfId="1" applyNumberFormat="1" applyFont="1" applyBorder="1"/>
    <xf numFmtId="0" fontId="1" fillId="0" borderId="27" xfId="1" applyFont="1" applyBorder="1"/>
    <xf numFmtId="0" fontId="2" fillId="0" borderId="27" xfId="1" applyFont="1" applyBorder="1"/>
    <xf numFmtId="3" fontId="2" fillId="0" borderId="36" xfId="1" applyNumberFormat="1" applyFont="1" applyBorder="1"/>
    <xf numFmtId="3" fontId="1" fillId="0" borderId="36" xfId="1" applyNumberFormat="1" applyFont="1" applyBorder="1"/>
    <xf numFmtId="3" fontId="2" fillId="0" borderId="37" xfId="1" applyNumberFormat="1" applyFont="1" applyBorder="1"/>
    <xf numFmtId="0" fontId="6" fillId="0" borderId="27" xfId="1" applyFont="1" applyBorder="1"/>
    <xf numFmtId="3" fontId="4" fillId="0" borderId="36" xfId="1" applyNumberFormat="1" applyFont="1" applyBorder="1"/>
    <xf numFmtId="0" fontId="1" fillId="0" borderId="18" xfId="0" applyFont="1" applyBorder="1"/>
    <xf numFmtId="3" fontId="4" fillId="2" borderId="36" xfId="1" applyNumberFormat="1" applyFont="1" applyFill="1" applyBorder="1"/>
    <xf numFmtId="3" fontId="3" fillId="3" borderId="36" xfId="1" applyNumberFormat="1" applyFont="1" applyFill="1" applyBorder="1"/>
    <xf numFmtId="0" fontId="2" fillId="0" borderId="0" xfId="1" applyFont="1"/>
    <xf numFmtId="3" fontId="4" fillId="0" borderId="36" xfId="1" applyNumberFormat="1" applyFont="1" applyBorder="1" applyAlignment="1">
      <alignment horizontal="right" wrapText="1"/>
    </xf>
    <xf numFmtId="3" fontId="4" fillId="3" borderId="36" xfId="1" applyNumberFormat="1" applyFont="1" applyFill="1" applyBorder="1"/>
    <xf numFmtId="0" fontId="3" fillId="0" borderId="27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5" xfId="0" applyFont="1" applyBorder="1"/>
    <xf numFmtId="3" fontId="4" fillId="3" borderId="33" xfId="1" applyNumberFormat="1" applyFont="1" applyFill="1" applyBorder="1"/>
    <xf numFmtId="3" fontId="2" fillId="0" borderId="38" xfId="1" applyNumberFormat="1" applyFont="1" applyBorder="1"/>
    <xf numFmtId="3" fontId="2" fillId="4" borderId="33" xfId="1" applyNumberFormat="1" applyFont="1" applyFill="1" applyBorder="1"/>
    <xf numFmtId="0" fontId="1" fillId="3" borderId="27" xfId="1" applyFont="1" applyFill="1" applyBorder="1"/>
    <xf numFmtId="0" fontId="3" fillId="2" borderId="27" xfId="1" applyFont="1" applyFill="1" applyBorder="1"/>
    <xf numFmtId="0" fontId="3" fillId="2" borderId="30" xfId="1" applyFont="1" applyFill="1" applyBorder="1"/>
    <xf numFmtId="0" fontId="3" fillId="2" borderId="21" xfId="1" applyFont="1" applyFill="1" applyBorder="1" applyAlignment="1">
      <alignment horizontal="left"/>
    </xf>
    <xf numFmtId="3" fontId="4" fillId="2" borderId="34" xfId="1" applyNumberFormat="1" applyFont="1" applyFill="1" applyBorder="1"/>
    <xf numFmtId="0" fontId="1" fillId="0" borderId="0" xfId="0" applyFont="1" applyAlignment="1">
      <alignment horizontal="right"/>
    </xf>
    <xf numFmtId="3" fontId="4" fillId="0" borderId="19" xfId="0" applyNumberFormat="1" applyFont="1" applyBorder="1"/>
    <xf numFmtId="0" fontId="1" fillId="0" borderId="25" xfId="0" applyFont="1" applyBorder="1" applyAlignment="1">
      <alignment horizontal="left"/>
    </xf>
    <xf numFmtId="0" fontId="1" fillId="0" borderId="9" xfId="1" applyFont="1" applyBorder="1" applyAlignment="1">
      <alignment horizontal="left"/>
    </xf>
    <xf numFmtId="0" fontId="1" fillId="4" borderId="4" xfId="1" applyFont="1" applyFill="1" applyBorder="1" applyAlignment="1">
      <alignment horizontal="left"/>
    </xf>
    <xf numFmtId="0" fontId="1" fillId="0" borderId="1" xfId="1" applyFont="1" applyBorder="1" applyAlignment="1">
      <alignment horizontal="left"/>
    </xf>
    <xf numFmtId="3" fontId="4" fillId="0" borderId="1" xfId="1" applyNumberFormat="1" applyFont="1" applyBorder="1"/>
    <xf numFmtId="0" fontId="1" fillId="4" borderId="1" xfId="1" applyFont="1" applyFill="1" applyBorder="1" applyAlignment="1">
      <alignment horizontal="left"/>
    </xf>
    <xf numFmtId="3" fontId="4" fillId="4" borderId="1" xfId="1" applyNumberFormat="1" applyFont="1" applyFill="1" applyBorder="1"/>
    <xf numFmtId="0" fontId="1" fillId="0" borderId="11" xfId="1" applyFont="1" applyBorder="1" applyAlignment="1">
      <alignment horizontal="left"/>
    </xf>
    <xf numFmtId="3" fontId="2" fillId="0" borderId="1" xfId="1" applyNumberFormat="1" applyFont="1" applyBorder="1"/>
    <xf numFmtId="0" fontId="1" fillId="3" borderId="1" xfId="1" applyFont="1" applyFill="1" applyBorder="1" applyAlignment="1">
      <alignment horizontal="left"/>
    </xf>
    <xf numFmtId="3" fontId="4" fillId="3" borderId="1" xfId="1" applyNumberFormat="1" applyFont="1" applyFill="1" applyBorder="1"/>
    <xf numFmtId="3" fontId="4" fillId="0" borderId="40" xfId="0" applyNumberFormat="1" applyFont="1" applyBorder="1"/>
    <xf numFmtId="3" fontId="4" fillId="2" borderId="10" xfId="1" applyNumberFormat="1" applyFont="1" applyFill="1" applyBorder="1"/>
    <xf numFmtId="0" fontId="1" fillId="0" borderId="23" xfId="0" applyFont="1" applyBorder="1" applyAlignment="1">
      <alignment horizontal="left"/>
    </xf>
    <xf numFmtId="0" fontId="2" fillId="0" borderId="3" xfId="0" applyFont="1" applyBorder="1"/>
    <xf numFmtId="0" fontId="3" fillId="0" borderId="0" xfId="0" applyFont="1" applyAlignment="1">
      <alignment horizontal="center"/>
    </xf>
    <xf numFmtId="0" fontId="3" fillId="0" borderId="7" xfId="1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3" fontId="3" fillId="2" borderId="12" xfId="0" applyNumberFormat="1" applyFont="1" applyFill="1" applyBorder="1" applyAlignment="1">
      <alignment vertical="center"/>
    </xf>
    <xf numFmtId="0" fontId="4" fillId="0" borderId="11" xfId="0" applyFont="1" applyBorder="1"/>
    <xf numFmtId="0" fontId="4" fillId="0" borderId="1" xfId="0" applyFont="1" applyBorder="1"/>
    <xf numFmtId="3" fontId="3" fillId="0" borderId="45" xfId="0" applyNumberFormat="1" applyFont="1" applyBorder="1" applyAlignment="1">
      <alignment vertical="center"/>
    </xf>
    <xf numFmtId="0" fontId="2" fillId="0" borderId="1" xfId="0" applyFont="1" applyBorder="1"/>
    <xf numFmtId="3" fontId="1" fillId="0" borderId="4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vertical="center"/>
    </xf>
    <xf numFmtId="3" fontId="3" fillId="0" borderId="46" xfId="0" applyNumberFormat="1" applyFont="1" applyBorder="1" applyAlignment="1">
      <alignment vertical="center"/>
    </xf>
    <xf numFmtId="0" fontId="2" fillId="0" borderId="4" xfId="0" applyFont="1" applyBorder="1"/>
    <xf numFmtId="0" fontId="4" fillId="2" borderId="8" xfId="0" applyFont="1" applyFill="1" applyBorder="1"/>
    <xf numFmtId="0" fontId="4" fillId="0" borderId="8" xfId="0" applyFont="1" applyBorder="1"/>
    <xf numFmtId="0" fontId="2" fillId="0" borderId="8" xfId="0" applyFont="1" applyBorder="1"/>
    <xf numFmtId="3" fontId="2" fillId="0" borderId="47" xfId="0" applyNumberFormat="1" applyFont="1" applyBorder="1"/>
    <xf numFmtId="0" fontId="4" fillId="0" borderId="48" xfId="0" applyFont="1" applyBorder="1"/>
    <xf numFmtId="0" fontId="2" fillId="0" borderId="11" xfId="0" applyFont="1" applyBorder="1"/>
    <xf numFmtId="3" fontId="3" fillId="3" borderId="1" xfId="1" applyNumberFormat="1" applyFont="1" applyFill="1" applyBorder="1" applyAlignment="1">
      <alignment horizontal="right"/>
    </xf>
    <xf numFmtId="3" fontId="4" fillId="2" borderId="1" xfId="0" applyNumberFormat="1" applyFont="1" applyFill="1" applyBorder="1"/>
    <xf numFmtId="0" fontId="2" fillId="2" borderId="49" xfId="0" applyFont="1" applyFill="1" applyBorder="1"/>
    <xf numFmtId="0" fontId="10" fillId="0" borderId="0" xfId="0" applyFont="1" applyAlignment="1">
      <alignment horizontal="right"/>
    </xf>
    <xf numFmtId="0" fontId="16" fillId="0" borderId="18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6" fillId="0" borderId="60" xfId="0" applyNumberFormat="1" applyFont="1" applyBorder="1"/>
    <xf numFmtId="0" fontId="16" fillId="0" borderId="61" xfId="0" applyFont="1" applyBorder="1" applyAlignment="1">
      <alignment horizontal="left"/>
    </xf>
    <xf numFmtId="3" fontId="16" fillId="0" borderId="62" xfId="0" applyNumberFormat="1" applyFont="1" applyBorder="1" applyAlignment="1">
      <alignment horizontal="right"/>
    </xf>
    <xf numFmtId="3" fontId="16" fillId="0" borderId="63" xfId="0" applyNumberFormat="1" applyFont="1" applyBorder="1" applyAlignment="1">
      <alignment horizontal="left"/>
    </xf>
    <xf numFmtId="49" fontId="16" fillId="0" borderId="63" xfId="0" applyNumberFormat="1" applyFont="1" applyBorder="1" applyAlignment="1">
      <alignment horizontal="left"/>
    </xf>
    <xf numFmtId="3" fontId="16" fillId="0" borderId="33" xfId="0" applyNumberFormat="1" applyFont="1" applyBorder="1" applyAlignment="1">
      <alignment horizontal="right"/>
    </xf>
    <xf numFmtId="49" fontId="16" fillId="0" borderId="18" xfId="0" applyNumberFormat="1" applyFont="1" applyBorder="1"/>
    <xf numFmtId="0" fontId="10" fillId="0" borderId="64" xfId="0" applyFont="1" applyBorder="1" applyAlignment="1">
      <alignment horizontal="left"/>
    </xf>
    <xf numFmtId="3" fontId="10" fillId="0" borderId="65" xfId="0" applyNumberFormat="1" applyFont="1" applyBorder="1" applyAlignment="1">
      <alignment horizontal="right"/>
    </xf>
    <xf numFmtId="0" fontId="16" fillId="0" borderId="65" xfId="0" applyFont="1" applyBorder="1"/>
    <xf numFmtId="49" fontId="10" fillId="0" borderId="18" xfId="0" applyNumberFormat="1" applyFont="1" applyBorder="1"/>
    <xf numFmtId="0" fontId="10" fillId="0" borderId="66" xfId="0" applyFont="1" applyBorder="1" applyAlignment="1">
      <alignment horizontal="left"/>
    </xf>
    <xf numFmtId="0" fontId="16" fillId="0" borderId="66" xfId="0" applyFont="1" applyBorder="1" applyAlignment="1">
      <alignment horizontal="left"/>
    </xf>
    <xf numFmtId="3" fontId="16" fillId="0" borderId="65" xfId="0" applyNumberFormat="1" applyFont="1" applyBorder="1" applyAlignment="1">
      <alignment horizontal="right"/>
    </xf>
    <xf numFmtId="0" fontId="16" fillId="0" borderId="65" xfId="0" applyFont="1" applyBorder="1" applyAlignment="1">
      <alignment horizontal="left"/>
    </xf>
    <xf numFmtId="3" fontId="16" fillId="0" borderId="67" xfId="0" applyNumberFormat="1" applyFont="1" applyBorder="1" applyAlignment="1">
      <alignment horizontal="right"/>
    </xf>
    <xf numFmtId="49" fontId="16" fillId="0" borderId="68" xfId="0" applyNumberFormat="1" applyFont="1" applyBorder="1"/>
    <xf numFmtId="0" fontId="16" fillId="0" borderId="69" xfId="0" applyFont="1" applyBorder="1" applyAlignment="1">
      <alignment horizontal="left" wrapText="1"/>
    </xf>
    <xf numFmtId="3" fontId="16" fillId="0" borderId="70" xfId="0" applyNumberFormat="1" applyFont="1" applyBorder="1" applyAlignment="1">
      <alignment horizontal="right"/>
    </xf>
    <xf numFmtId="0" fontId="16" fillId="0" borderId="71" xfId="0" applyFont="1" applyBorder="1" applyAlignment="1">
      <alignment horizontal="left"/>
    </xf>
    <xf numFmtId="3" fontId="16" fillId="0" borderId="12" xfId="0" applyNumberFormat="1" applyFont="1" applyBorder="1" applyAlignment="1">
      <alignment horizontal="right"/>
    </xf>
    <xf numFmtId="3" fontId="15" fillId="6" borderId="72" xfId="0" applyNumberFormat="1" applyFont="1" applyFill="1" applyBorder="1" applyAlignment="1">
      <alignment horizontal="right"/>
    </xf>
    <xf numFmtId="3" fontId="15" fillId="6" borderId="73" xfId="0" applyNumberFormat="1" applyFont="1" applyFill="1" applyBorder="1" applyAlignment="1">
      <alignment horizontal="right"/>
    </xf>
    <xf numFmtId="3" fontId="15" fillId="6" borderId="39" xfId="0" applyNumberFormat="1" applyFont="1" applyFill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16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0" fontId="16" fillId="0" borderId="62" xfId="0" applyFont="1" applyBorder="1" applyAlignment="1">
      <alignment wrapText="1"/>
    </xf>
    <xf numFmtId="3" fontId="16" fillId="0" borderId="63" xfId="0" applyNumberFormat="1" applyFont="1" applyBorder="1" applyAlignment="1">
      <alignment horizontal="right"/>
    </xf>
    <xf numFmtId="3" fontId="10" fillId="0" borderId="63" xfId="0" applyNumberFormat="1" applyFont="1" applyBorder="1" applyAlignment="1">
      <alignment horizontal="right"/>
    </xf>
    <xf numFmtId="3" fontId="10" fillId="0" borderId="33" xfId="0" applyNumberFormat="1" applyFont="1" applyBorder="1" applyAlignment="1">
      <alignment horizontal="right"/>
    </xf>
    <xf numFmtId="0" fontId="16" fillId="0" borderId="76" xfId="0" applyFont="1" applyBorder="1" applyAlignment="1">
      <alignment wrapText="1"/>
    </xf>
    <xf numFmtId="0" fontId="16" fillId="0" borderId="77" xfId="0" applyFont="1" applyBorder="1"/>
    <xf numFmtId="0" fontId="16" fillId="0" borderId="66" xfId="0" applyFont="1" applyBorder="1" applyAlignment="1">
      <alignment wrapText="1"/>
    </xf>
    <xf numFmtId="0" fontId="16" fillId="0" borderId="78" xfId="0" applyFont="1" applyBorder="1"/>
    <xf numFmtId="3" fontId="10" fillId="0" borderId="70" xfId="0" applyNumberFormat="1" applyFont="1" applyBorder="1" applyAlignment="1">
      <alignment horizontal="right"/>
    </xf>
    <xf numFmtId="0" fontId="16" fillId="0" borderId="69" xfId="0" applyFont="1" applyBorder="1" applyAlignment="1">
      <alignment wrapText="1"/>
    </xf>
    <xf numFmtId="0" fontId="16" fillId="0" borderId="1" xfId="0" applyFont="1" applyBorder="1" applyAlignment="1">
      <alignment wrapText="1"/>
    </xf>
    <xf numFmtId="3" fontId="16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6" fillId="2" borderId="20" xfId="0" applyFont="1" applyFill="1" applyBorder="1"/>
    <xf numFmtId="0" fontId="15" fillId="2" borderId="79" xfId="0" applyFont="1" applyFill="1" applyBorder="1" applyAlignment="1">
      <alignment horizontal="left"/>
    </xf>
    <xf numFmtId="3" fontId="15" fillId="2" borderId="79" xfId="0" applyNumberFormat="1" applyFont="1" applyFill="1" applyBorder="1" applyAlignment="1">
      <alignment horizontal="right"/>
    </xf>
    <xf numFmtId="3" fontId="14" fillId="2" borderId="79" xfId="0" applyNumberFormat="1" applyFont="1" applyFill="1" applyBorder="1" applyAlignment="1">
      <alignment horizontal="right"/>
    </xf>
    <xf numFmtId="3" fontId="14" fillId="2" borderId="39" xfId="0" applyNumberFormat="1" applyFont="1" applyFill="1" applyBorder="1" applyAlignment="1">
      <alignment horizontal="right"/>
    </xf>
    <xf numFmtId="0" fontId="23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8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" xfId="0" applyFont="1" applyBorder="1"/>
    <xf numFmtId="0" fontId="10" fillId="0" borderId="12" xfId="0" applyFont="1" applyBorder="1"/>
    <xf numFmtId="3" fontId="14" fillId="0" borderId="4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23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6" fillId="0" borderId="6" xfId="0" applyNumberFormat="1" applyFont="1" applyBorder="1"/>
    <xf numFmtId="3" fontId="16" fillId="0" borderId="9" xfId="0" applyNumberFormat="1" applyFont="1" applyBorder="1"/>
    <xf numFmtId="3" fontId="16" fillId="0" borderId="12" xfId="0" applyNumberFormat="1" applyFont="1" applyBorder="1"/>
    <xf numFmtId="3" fontId="10" fillId="0" borderId="1" xfId="0" applyNumberFormat="1" applyFont="1" applyBorder="1"/>
    <xf numFmtId="3" fontId="10" fillId="0" borderId="84" xfId="0" applyNumberFormat="1" applyFont="1" applyBorder="1"/>
    <xf numFmtId="3" fontId="10" fillId="0" borderId="12" xfId="0" applyNumberFormat="1" applyFont="1" applyBorder="1"/>
    <xf numFmtId="3" fontId="15" fillId="0" borderId="9" xfId="0" applyNumberFormat="1" applyFont="1" applyBorder="1"/>
    <xf numFmtId="3" fontId="15" fillId="0" borderId="12" xfId="0" applyNumberFormat="1" applyFont="1" applyBorder="1"/>
    <xf numFmtId="3" fontId="15" fillId="6" borderId="9" xfId="0" applyNumberFormat="1" applyFont="1" applyFill="1" applyBorder="1"/>
    <xf numFmtId="3" fontId="15" fillId="6" borderId="12" xfId="0" applyNumberFormat="1" applyFont="1" applyFill="1" applyBorder="1"/>
    <xf numFmtId="3" fontId="15" fillId="0" borderId="10" xfId="0" applyNumberFormat="1" applyFont="1" applyBorder="1"/>
    <xf numFmtId="3" fontId="15" fillId="6" borderId="85" xfId="0" applyNumberFormat="1" applyFont="1" applyFill="1" applyBorder="1"/>
    <xf numFmtId="3" fontId="15" fillId="6" borderId="39" xfId="0" applyNumberFormat="1" applyFont="1" applyFill="1" applyBorder="1"/>
    <xf numFmtId="0" fontId="13" fillId="0" borderId="0" xfId="0" applyFont="1"/>
    <xf numFmtId="0" fontId="24" fillId="0" borderId="0" xfId="3" applyFont="1" applyProtection="1">
      <protection locked="0"/>
    </xf>
    <xf numFmtId="0" fontId="28" fillId="0" borderId="0" xfId="4" applyFont="1" applyAlignment="1">
      <alignment horizontal="right"/>
    </xf>
    <xf numFmtId="0" fontId="26" fillId="0" borderId="86" xfId="3" applyFont="1" applyBorder="1" applyAlignment="1">
      <alignment horizontal="center" vertical="center"/>
    </xf>
    <xf numFmtId="0" fontId="26" fillId="0" borderId="87" xfId="3" applyFont="1" applyBorder="1" applyAlignment="1">
      <alignment horizontal="center" vertical="center"/>
    </xf>
    <xf numFmtId="0" fontId="26" fillId="0" borderId="88" xfId="3" applyFont="1" applyBorder="1" applyAlignment="1">
      <alignment horizontal="center" vertical="center"/>
    </xf>
    <xf numFmtId="0" fontId="2" fillId="0" borderId="18" xfId="3" applyFont="1" applyBorder="1" applyAlignment="1">
      <alignment horizontal="left" vertical="center" wrapText="1" indent="1"/>
    </xf>
    <xf numFmtId="165" fontId="2" fillId="0" borderId="1" xfId="3" applyNumberFormat="1" applyFont="1" applyBorder="1" applyAlignment="1" applyProtection="1">
      <alignment vertical="center"/>
      <protection locked="0"/>
    </xf>
    <xf numFmtId="165" fontId="2" fillId="0" borderId="12" xfId="3" applyNumberFormat="1" applyFont="1" applyBorder="1" applyAlignment="1">
      <alignment vertical="center"/>
    </xf>
    <xf numFmtId="0" fontId="2" fillId="0" borderId="18" xfId="3" applyFont="1" applyBorder="1" applyAlignment="1">
      <alignment horizontal="left" vertical="center" indent="1"/>
    </xf>
    <xf numFmtId="165" fontId="2" fillId="0" borderId="12" xfId="3" applyNumberFormat="1" applyFont="1" applyBorder="1" applyAlignment="1" applyProtection="1">
      <alignment vertical="center"/>
      <protection locked="0"/>
    </xf>
    <xf numFmtId="0" fontId="4" fillId="6" borderId="18" xfId="3" applyFont="1" applyFill="1" applyBorder="1" applyAlignment="1">
      <alignment horizontal="left" vertical="center" indent="1"/>
    </xf>
    <xf numFmtId="165" fontId="4" fillId="6" borderId="1" xfId="3" applyNumberFormat="1" applyFont="1" applyFill="1" applyBorder="1" applyAlignment="1">
      <alignment vertical="center"/>
    </xf>
    <xf numFmtId="165" fontId="4" fillId="6" borderId="12" xfId="3" applyNumberFormat="1" applyFont="1" applyFill="1" applyBorder="1" applyAlignment="1">
      <alignment vertical="center"/>
    </xf>
    <xf numFmtId="0" fontId="4" fillId="6" borderId="20" xfId="3" applyFont="1" applyFill="1" applyBorder="1" applyAlignment="1">
      <alignment horizontal="left" indent="1"/>
    </xf>
    <xf numFmtId="165" fontId="4" fillId="6" borderId="79" xfId="3" applyNumberFormat="1" applyFont="1" applyFill="1" applyBorder="1"/>
    <xf numFmtId="165" fontId="4" fillId="6" borderId="39" xfId="3" applyNumberFormat="1" applyFont="1" applyFill="1" applyBorder="1"/>
    <xf numFmtId="0" fontId="14" fillId="0" borderId="0" xfId="5" applyFont="1" applyAlignment="1">
      <alignment horizontal="center" wrapText="1"/>
    </xf>
    <xf numFmtId="165" fontId="31" fillId="0" borderId="0" xfId="5" applyNumberFormat="1" applyFont="1" applyAlignment="1">
      <alignment vertical="center" wrapText="1"/>
    </xf>
    <xf numFmtId="165" fontId="32" fillId="0" borderId="0" xfId="5" applyNumberFormat="1" applyFont="1" applyAlignment="1">
      <alignment horizontal="right" vertical="center"/>
    </xf>
    <xf numFmtId="0" fontId="33" fillId="0" borderId="89" xfId="5" applyFont="1" applyBorder="1" applyAlignment="1">
      <alignment horizontal="center" vertical="center" wrapText="1"/>
    </xf>
    <xf numFmtId="0" fontId="33" fillId="0" borderId="90" xfId="5" applyFont="1" applyBorder="1" applyAlignment="1">
      <alignment horizontal="center" vertical="center" wrapText="1"/>
    </xf>
    <xf numFmtId="0" fontId="33" fillId="0" borderId="91" xfId="5" applyFont="1" applyBorder="1" applyAlignment="1">
      <alignment horizontal="center" vertical="center" wrapText="1"/>
    </xf>
    <xf numFmtId="0" fontId="34" fillId="0" borderId="89" xfId="5" applyFont="1" applyBorder="1" applyAlignment="1">
      <alignment horizontal="center" vertical="center" wrapText="1"/>
    </xf>
    <xf numFmtId="0" fontId="34" fillId="0" borderId="90" xfId="5" applyFont="1" applyBorder="1" applyAlignment="1">
      <alignment horizontal="center" vertical="center" wrapText="1"/>
    </xf>
    <xf numFmtId="0" fontId="34" fillId="0" borderId="91" xfId="5" applyFont="1" applyBorder="1" applyAlignment="1">
      <alignment horizontal="center" vertical="center" wrapText="1"/>
    </xf>
    <xf numFmtId="0" fontId="29" fillId="0" borderId="60" xfId="5" applyFont="1" applyBorder="1" applyAlignment="1">
      <alignment horizontal="left" vertical="center" wrapText="1" indent="1"/>
    </xf>
    <xf numFmtId="165" fontId="35" fillId="0" borderId="92" xfId="5" applyNumberFormat="1" applyFont="1" applyBorder="1" applyAlignment="1" applyProtection="1">
      <alignment horizontal="right" vertical="center" wrapText="1" indent="1"/>
      <protection locked="0"/>
    </xf>
    <xf numFmtId="165" fontId="35" fillId="0" borderId="93" xfId="5" applyNumberFormat="1" applyFont="1" applyBorder="1" applyAlignment="1" applyProtection="1">
      <alignment horizontal="right" vertical="center" wrapText="1" indent="1"/>
      <protection locked="0"/>
    </xf>
    <xf numFmtId="0" fontId="29" fillId="0" borderId="18" xfId="5" applyFont="1" applyBorder="1" applyAlignment="1">
      <alignment horizontal="left" vertical="center" wrapText="1" indent="1"/>
    </xf>
    <xf numFmtId="165" fontId="35" fillId="0" borderId="61" xfId="5" applyNumberFormat="1" applyFont="1" applyBorder="1" applyAlignment="1" applyProtection="1">
      <alignment horizontal="right" vertical="center" wrapText="1" indent="1"/>
      <protection locked="0"/>
    </xf>
    <xf numFmtId="165" fontId="35" fillId="0" borderId="12" xfId="5" applyNumberFormat="1" applyFont="1" applyBorder="1" applyAlignment="1" applyProtection="1">
      <alignment horizontal="right" vertical="center" wrapText="1" indent="1"/>
      <protection locked="0"/>
    </xf>
    <xf numFmtId="165" fontId="35" fillId="0" borderId="94" xfId="5" applyNumberFormat="1" applyFont="1" applyBorder="1" applyAlignment="1" applyProtection="1">
      <alignment horizontal="right" vertical="center" wrapText="1" indent="1"/>
      <protection locked="0"/>
    </xf>
    <xf numFmtId="0" fontId="29" fillId="0" borderId="18" xfId="5" applyFont="1" applyBorder="1" applyAlignment="1">
      <alignment horizontal="left" vertical="center" wrapText="1" indent="8"/>
    </xf>
    <xf numFmtId="0" fontId="36" fillId="0" borderId="95" xfId="5" applyFont="1" applyBorder="1" applyAlignment="1">
      <alignment vertical="center" wrapText="1"/>
    </xf>
    <xf numFmtId="165" fontId="37" fillId="0" borderId="96" xfId="5" applyNumberFormat="1" applyFont="1" applyBorder="1" applyAlignment="1">
      <alignment vertical="center" wrapText="1"/>
    </xf>
    <xf numFmtId="165" fontId="37" fillId="0" borderId="97" xfId="5" applyNumberFormat="1" applyFont="1" applyBorder="1" applyAlignment="1">
      <alignment vertical="center" wrapText="1"/>
    </xf>
    <xf numFmtId="0" fontId="2" fillId="0" borderId="84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" fillId="0" borderId="48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left"/>
    </xf>
    <xf numFmtId="3" fontId="3" fillId="0" borderId="10" xfId="0" applyNumberFormat="1" applyFont="1" applyBorder="1" applyAlignment="1">
      <alignment vertical="center"/>
    </xf>
    <xf numFmtId="0" fontId="1" fillId="0" borderId="29" xfId="1" applyFont="1" applyBorder="1"/>
    <xf numFmtId="0" fontId="3" fillId="0" borderId="29" xfId="1" applyFont="1" applyBorder="1"/>
    <xf numFmtId="0" fontId="1" fillId="2" borderId="6" xfId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9" xfId="0" applyFont="1" applyBorder="1"/>
    <xf numFmtId="0" fontId="2" fillId="2" borderId="6" xfId="0" applyFont="1" applyFill="1" applyBorder="1"/>
    <xf numFmtId="0" fontId="16" fillId="0" borderId="77" xfId="0" applyFont="1" applyBorder="1" applyAlignment="1">
      <alignment wrapText="1"/>
    </xf>
    <xf numFmtId="0" fontId="2" fillId="0" borderId="8" xfId="0" applyFont="1" applyBorder="1" applyAlignment="1">
      <alignment horizontal="left"/>
    </xf>
    <xf numFmtId="3" fontId="4" fillId="2" borderId="19" xfId="0" applyNumberFormat="1" applyFont="1" applyFill="1" applyBorder="1"/>
    <xf numFmtId="49" fontId="3" fillId="0" borderId="9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3" fontId="2" fillId="0" borderId="0" xfId="0" applyNumberFormat="1" applyFont="1"/>
    <xf numFmtId="0" fontId="2" fillId="0" borderId="23" xfId="0" applyFont="1" applyBorder="1"/>
    <xf numFmtId="3" fontId="2" fillId="0" borderId="61" xfId="0" applyNumberFormat="1" applyFont="1" applyBorder="1"/>
    <xf numFmtId="3" fontId="4" fillId="2" borderId="47" xfId="0" applyNumberFormat="1" applyFont="1" applyFill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6" xfId="1" applyFont="1" applyBorder="1"/>
    <xf numFmtId="0" fontId="2" fillId="0" borderId="118" xfId="0" applyFont="1" applyBorder="1"/>
    <xf numFmtId="0" fontId="1" fillId="0" borderId="11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44" xfId="1" applyFont="1" applyBorder="1"/>
    <xf numFmtId="0" fontId="1" fillId="0" borderId="1" xfId="1" applyFont="1" applyBorder="1"/>
    <xf numFmtId="0" fontId="6" fillId="0" borderId="8" xfId="1" applyFont="1" applyBorder="1" applyAlignment="1">
      <alignment horizontal="left"/>
    </xf>
    <xf numFmtId="0" fontId="1" fillId="0" borderId="7" xfId="1" applyFont="1" applyBorder="1" applyAlignment="1">
      <alignment horizontal="left"/>
    </xf>
    <xf numFmtId="0" fontId="6" fillId="0" borderId="7" xfId="1" applyFont="1" applyBorder="1" applyAlignment="1">
      <alignment horizontal="left"/>
    </xf>
    <xf numFmtId="0" fontId="1" fillId="0" borderId="0" xfId="1" applyFont="1"/>
    <xf numFmtId="0" fontId="13" fillId="0" borderId="1" xfId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3" fontId="2" fillId="7" borderId="36" xfId="1" applyNumberFormat="1" applyFont="1" applyFill="1" applyBorder="1"/>
    <xf numFmtId="3" fontId="1" fillId="7" borderId="36" xfId="1" applyNumberFormat="1" applyFont="1" applyFill="1" applyBorder="1"/>
    <xf numFmtId="0" fontId="3" fillId="8" borderId="6" xfId="1" applyFont="1" applyFill="1" applyBorder="1" applyAlignment="1">
      <alignment horizontal="left"/>
    </xf>
    <xf numFmtId="3" fontId="4" fillId="8" borderId="36" xfId="1" applyNumberFormat="1" applyFont="1" applyFill="1" applyBorder="1"/>
    <xf numFmtId="0" fontId="1" fillId="0" borderId="84" xfId="1" applyFont="1" applyBorder="1" applyAlignment="1">
      <alignment horizontal="left"/>
    </xf>
    <xf numFmtId="0" fontId="1" fillId="0" borderId="61" xfId="1" applyFont="1" applyBorder="1" applyAlignment="1">
      <alignment horizontal="left"/>
    </xf>
    <xf numFmtId="0" fontId="1" fillId="0" borderId="115" xfId="0" applyFont="1" applyBorder="1" applyAlignment="1">
      <alignment horizontal="left"/>
    </xf>
    <xf numFmtId="3" fontId="4" fillId="0" borderId="47" xfId="0" applyNumberFormat="1" applyFont="1" applyBorder="1"/>
    <xf numFmtId="0" fontId="3" fillId="0" borderId="1" xfId="1" applyFont="1" applyBorder="1"/>
    <xf numFmtId="0" fontId="17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78" xfId="0" applyFont="1" applyBorder="1" applyAlignment="1">
      <alignment wrapText="1"/>
    </xf>
    <xf numFmtId="0" fontId="2" fillId="0" borderId="3" xfId="0" applyFont="1" applyBorder="1"/>
    <xf numFmtId="0" fontId="1" fillId="0" borderId="9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/>
    <xf numFmtId="3" fontId="4" fillId="0" borderId="47" xfId="0" applyNumberFormat="1" applyFont="1" applyFill="1" applyBorder="1"/>
    <xf numFmtId="3" fontId="2" fillId="0" borderId="47" xfId="0" applyNumberFormat="1" applyFont="1" applyFill="1" applyBorder="1"/>
    <xf numFmtId="0" fontId="1" fillId="0" borderId="0" xfId="1" applyFont="1" applyBorder="1" applyAlignment="1">
      <alignment horizontal="left"/>
    </xf>
    <xf numFmtId="3" fontId="4" fillId="0" borderId="37" xfId="1" applyNumberFormat="1" applyFont="1" applyBorder="1"/>
    <xf numFmtId="3" fontId="2" fillId="7" borderId="37" xfId="1" applyNumberFormat="1" applyFont="1" applyFill="1" applyBorder="1"/>
    <xf numFmtId="0" fontId="1" fillId="0" borderId="107" xfId="1" applyFont="1" applyBorder="1"/>
    <xf numFmtId="0" fontId="1" fillId="0" borderId="119" xfId="1" applyFont="1" applyBorder="1" applyAlignment="1">
      <alignment horizontal="left"/>
    </xf>
    <xf numFmtId="164" fontId="3" fillId="0" borderId="1" xfId="0" applyNumberFormat="1" applyFont="1" applyBorder="1"/>
    <xf numFmtId="0" fontId="3" fillId="0" borderId="44" xfId="1" applyFont="1" applyBorder="1"/>
    <xf numFmtId="0" fontId="3" fillId="0" borderId="11" xfId="1" applyFont="1" applyBorder="1" applyAlignment="1">
      <alignment horizontal="left"/>
    </xf>
    <xf numFmtId="3" fontId="4" fillId="7" borderId="37" xfId="1" applyNumberFormat="1" applyFont="1" applyFill="1" applyBorder="1"/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1" fillId="0" borderId="0" xfId="1" applyFont="1" applyBorder="1"/>
    <xf numFmtId="0" fontId="2" fillId="0" borderId="0" xfId="1" applyFont="1" applyBorder="1"/>
    <xf numFmtId="0" fontId="6" fillId="0" borderId="0" xfId="1" applyFont="1" applyBorder="1" applyAlignment="1">
      <alignment horizontal="left"/>
    </xf>
    <xf numFmtId="0" fontId="1" fillId="0" borderId="6" xfId="1" applyFont="1" applyFill="1" applyBorder="1" applyAlignment="1">
      <alignment horizontal="left"/>
    </xf>
    <xf numFmtId="3" fontId="2" fillId="0" borderId="36" xfId="1" applyNumberFormat="1" applyFont="1" applyFill="1" applyBorder="1"/>
    <xf numFmtId="0" fontId="1" fillId="10" borderId="6" xfId="1" applyFont="1" applyFill="1" applyBorder="1" applyAlignment="1">
      <alignment horizontal="left"/>
    </xf>
    <xf numFmtId="3" fontId="2" fillId="10" borderId="36" xfId="1" applyNumberFormat="1" applyFont="1" applyFill="1" applyBorder="1"/>
    <xf numFmtId="3" fontId="4" fillId="10" borderId="36" xfId="1" applyNumberFormat="1" applyFont="1" applyFill="1" applyBorder="1"/>
    <xf numFmtId="0" fontId="1" fillId="0" borderId="1" xfId="1" applyFont="1" applyBorder="1" applyAlignment="1"/>
    <xf numFmtId="0" fontId="14" fillId="0" borderId="1" xfId="0" applyFont="1" applyBorder="1"/>
    <xf numFmtId="0" fontId="16" fillId="0" borderId="1" xfId="1" applyFont="1" applyBorder="1" applyAlignment="1">
      <alignment horizontal="left"/>
    </xf>
    <xf numFmtId="3" fontId="10" fillId="0" borderId="1" xfId="2" applyNumberFormat="1" applyFont="1" applyBorder="1"/>
    <xf numFmtId="0" fontId="10" fillId="0" borderId="1" xfId="2" applyFont="1" applyBorder="1"/>
    <xf numFmtId="0" fontId="14" fillId="0" borderId="1" xfId="2" applyFont="1" applyBorder="1"/>
    <xf numFmtId="3" fontId="14" fillId="0" borderId="1" xfId="2" applyNumberFormat="1" applyFont="1" applyBorder="1"/>
    <xf numFmtId="0" fontId="15" fillId="2" borderId="29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5" fillId="2" borderId="98" xfId="0" applyFont="1" applyFill="1" applyBorder="1" applyAlignment="1">
      <alignment horizontal="left"/>
    </xf>
    <xf numFmtId="0" fontId="15" fillId="2" borderId="49" xfId="0" applyFont="1" applyFill="1" applyBorder="1" applyAlignment="1">
      <alignment horizontal="left"/>
    </xf>
    <xf numFmtId="0" fontId="15" fillId="2" borderId="26" xfId="0" applyFont="1" applyFill="1" applyBorder="1"/>
    <xf numFmtId="0" fontId="2" fillId="2" borderId="8" xfId="0" applyFont="1" applyFill="1" applyBorder="1"/>
    <xf numFmtId="0" fontId="14" fillId="0" borderId="16" xfId="0" applyFont="1" applyBorder="1" applyAlignment="1">
      <alignment horizontal="center" wrapText="1"/>
    </xf>
    <xf numFmtId="0" fontId="2" fillId="0" borderId="19" xfId="0" applyFont="1" applyBorder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25" xfId="0" applyFont="1" applyBorder="1"/>
    <xf numFmtId="0" fontId="2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/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84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84" xfId="0" applyFont="1" applyBorder="1" applyAlignment="1">
      <alignment horizontal="left"/>
    </xf>
    <xf numFmtId="0" fontId="4" fillId="0" borderId="99" xfId="0" applyFont="1" applyBorder="1" applyAlignment="1">
      <alignment horizontal="left"/>
    </xf>
    <xf numFmtId="0" fontId="4" fillId="0" borderId="61" xfId="0" applyFont="1" applyBorder="1" applyAlignment="1">
      <alignment horizontal="left"/>
    </xf>
    <xf numFmtId="0" fontId="2" fillId="0" borderId="101" xfId="0" applyFont="1" applyBorder="1" applyAlignment="1">
      <alignment horizontal="left"/>
    </xf>
    <xf numFmtId="0" fontId="2" fillId="0" borderId="10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14" fillId="5" borderId="50" xfId="0" applyFont="1" applyFill="1" applyBorder="1" applyAlignment="1">
      <alignment horizontal="left"/>
    </xf>
    <xf numFmtId="0" fontId="14" fillId="5" borderId="51" xfId="0" applyFont="1" applyFill="1" applyBorder="1" applyAlignment="1">
      <alignment horizontal="left"/>
    </xf>
    <xf numFmtId="0" fontId="14" fillId="5" borderId="52" xfId="0" applyFont="1" applyFill="1" applyBorder="1" applyAlignment="1">
      <alignment horizontal="left"/>
    </xf>
    <xf numFmtId="0" fontId="3" fillId="2" borderId="84" xfId="0" applyFont="1" applyFill="1" applyBorder="1" applyAlignment="1">
      <alignment horizontal="left"/>
    </xf>
    <xf numFmtId="0" fontId="3" fillId="2" borderId="99" xfId="0" applyFont="1" applyFill="1" applyBorder="1" applyAlignment="1">
      <alignment horizontal="left"/>
    </xf>
    <xf numFmtId="0" fontId="3" fillId="2" borderId="61" xfId="0" applyFont="1" applyFill="1" applyBorder="1" applyAlignment="1">
      <alignment horizontal="left"/>
    </xf>
    <xf numFmtId="0" fontId="4" fillId="0" borderId="108" xfId="0" applyFont="1" applyBorder="1" applyAlignment="1">
      <alignment horizontal="left"/>
    </xf>
    <xf numFmtId="0" fontId="4" fillId="0" borderId="109" xfId="0" applyFont="1" applyBorder="1" applyAlignment="1">
      <alignment horizontal="left"/>
    </xf>
    <xf numFmtId="0" fontId="4" fillId="0" borderId="110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2" borderId="85" xfId="0" applyFont="1" applyFill="1" applyBorder="1" applyAlignment="1">
      <alignment horizontal="left"/>
    </xf>
    <xf numFmtId="0" fontId="4" fillId="2" borderId="100" xfId="0" applyFont="1" applyFill="1" applyBorder="1" applyAlignment="1">
      <alignment horizontal="left"/>
    </xf>
    <xf numFmtId="0" fontId="4" fillId="2" borderId="4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9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3" fillId="9" borderId="29" xfId="0" applyFont="1" applyFill="1" applyBorder="1" applyAlignment="1">
      <alignment horizontal="left"/>
    </xf>
    <xf numFmtId="0" fontId="3" fillId="9" borderId="7" xfId="0" applyFont="1" applyFill="1" applyBorder="1" applyAlignment="1">
      <alignment horizontal="left"/>
    </xf>
    <xf numFmtId="0" fontId="3" fillId="9" borderId="8" xfId="0" applyFont="1" applyFill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left" vertical="center"/>
    </xf>
    <xf numFmtId="0" fontId="5" fillId="0" borderId="14" xfId="0" applyFont="1" applyBorder="1"/>
    <xf numFmtId="0" fontId="5" fillId="0" borderId="15" xfId="0" applyFont="1" applyBorder="1"/>
    <xf numFmtId="0" fontId="5" fillId="0" borderId="0" xfId="0" applyFont="1"/>
    <xf numFmtId="0" fontId="5" fillId="0" borderId="43" xfId="0" applyFont="1" applyBorder="1"/>
    <xf numFmtId="0" fontId="3" fillId="2" borderId="7" xfId="0" applyFont="1" applyFill="1" applyBorder="1" applyAlignment="1">
      <alignment horizontal="left"/>
    </xf>
    <xf numFmtId="0" fontId="3" fillId="2" borderId="107" xfId="0" applyFont="1" applyFill="1" applyBorder="1" applyAlignment="1">
      <alignment horizontal="left"/>
    </xf>
    <xf numFmtId="0" fontId="3" fillId="2" borderId="48" xfId="0" applyFont="1" applyFill="1" applyBorder="1" applyAlignment="1">
      <alignment horizontal="left"/>
    </xf>
    <xf numFmtId="0" fontId="3" fillId="3" borderId="29" xfId="1" applyFont="1" applyFill="1" applyBorder="1" applyAlignment="1">
      <alignment horizontal="left"/>
    </xf>
    <xf numFmtId="0" fontId="3" fillId="3" borderId="7" xfId="1" applyFont="1" applyFill="1" applyBorder="1" applyAlignment="1">
      <alignment horizontal="left"/>
    </xf>
    <xf numFmtId="0" fontId="3" fillId="3" borderId="8" xfId="1" applyFont="1" applyFill="1" applyBorder="1" applyAlignment="1">
      <alignment horizontal="left"/>
    </xf>
    <xf numFmtId="0" fontId="3" fillId="3" borderId="5" xfId="1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3" xfId="0" applyFont="1" applyBorder="1" applyAlignment="1">
      <alignment horizontal="left"/>
    </xf>
    <xf numFmtId="0" fontId="2" fillId="0" borderId="114" xfId="0" applyFont="1" applyBorder="1" applyAlignment="1">
      <alignment horizontal="left"/>
    </xf>
    <xf numFmtId="0" fontId="4" fillId="0" borderId="105" xfId="0" applyFont="1" applyBorder="1" applyAlignment="1">
      <alignment horizontal="left"/>
    </xf>
    <xf numFmtId="0" fontId="4" fillId="0" borderId="111" xfId="0" applyFont="1" applyBorder="1" applyAlignment="1">
      <alignment horizontal="left"/>
    </xf>
    <xf numFmtId="0" fontId="4" fillId="0" borderId="112" xfId="0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4" fillId="2" borderId="105" xfId="0" applyFont="1" applyFill="1" applyBorder="1" applyAlignment="1">
      <alignment horizontal="left"/>
    </xf>
    <xf numFmtId="0" fontId="4" fillId="2" borderId="106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0" fontId="4" fillId="2" borderId="40" xfId="0" applyFont="1" applyFill="1" applyBorder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5" fillId="0" borderId="53" xfId="0" applyFont="1" applyBorder="1" applyAlignment="1">
      <alignment wrapText="1"/>
    </xf>
    <xf numFmtId="0" fontId="15" fillId="0" borderId="55" xfId="0" applyFont="1" applyBorder="1" applyAlignment="1">
      <alignment wrapText="1"/>
    </xf>
    <xf numFmtId="0" fontId="20" fillId="0" borderId="54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3" fontId="10" fillId="0" borderId="32" xfId="0" applyNumberFormat="1" applyFont="1" applyBorder="1" applyAlignment="1">
      <alignment horizontal="center" vertical="center" wrapText="1"/>
    </xf>
    <xf numFmtId="3" fontId="5" fillId="0" borderId="57" xfId="0" applyNumberFormat="1" applyFont="1" applyBorder="1"/>
    <xf numFmtId="0" fontId="21" fillId="0" borderId="32" xfId="0" applyFont="1" applyBorder="1" applyAlignment="1">
      <alignment horizontal="center" vertical="center" wrapText="1"/>
    </xf>
    <xf numFmtId="0" fontId="22" fillId="0" borderId="57" xfId="0" applyFont="1" applyBorder="1"/>
    <xf numFmtId="0" fontId="10" fillId="0" borderId="32" xfId="0" applyFont="1" applyBorder="1" applyAlignment="1">
      <alignment horizontal="center" vertical="center" wrapText="1"/>
    </xf>
    <xf numFmtId="0" fontId="5" fillId="0" borderId="57" xfId="0" applyFont="1" applyBorder="1"/>
    <xf numFmtId="0" fontId="19" fillId="6" borderId="103" xfId="0" applyFont="1" applyFill="1" applyBorder="1" applyAlignment="1">
      <alignment horizontal="left"/>
    </xf>
    <xf numFmtId="0" fontId="19" fillId="6" borderId="104" xfId="0" applyFont="1" applyFill="1" applyBorder="1" applyAlignment="1">
      <alignment horizontal="left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59" xfId="0" applyBorder="1"/>
    <xf numFmtId="0" fontId="15" fillId="0" borderId="0" xfId="0" applyFont="1" applyAlignment="1">
      <alignment horizontal="center"/>
    </xf>
    <xf numFmtId="0" fontId="1" fillId="0" borderId="9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3" fillId="3" borderId="0" xfId="1" applyFont="1" applyFill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16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11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1" fillId="0" borderId="5" xfId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3" fillId="0" borderId="9" xfId="1" applyFont="1" applyBorder="1" applyAlignment="1">
      <alignment horizontal="left"/>
    </xf>
    <xf numFmtId="0" fontId="13" fillId="0" borderId="8" xfId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2" borderId="29" xfId="1" applyFont="1" applyFill="1" applyBorder="1" applyAlignment="1">
      <alignment horizontal="left"/>
    </xf>
    <xf numFmtId="0" fontId="3" fillId="2" borderId="7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left"/>
    </xf>
    <xf numFmtId="0" fontId="1" fillId="0" borderId="23" xfId="1" applyFont="1" applyBorder="1" applyAlignment="1">
      <alignment horizontal="left"/>
    </xf>
    <xf numFmtId="0" fontId="1" fillId="0" borderId="48" xfId="1" applyFont="1" applyBorder="1" applyAlignment="1">
      <alignment horizontal="left"/>
    </xf>
    <xf numFmtId="0" fontId="3" fillId="0" borderId="84" xfId="0" applyFont="1" applyBorder="1" applyAlignment="1">
      <alignment horizontal="left"/>
    </xf>
    <xf numFmtId="0" fontId="3" fillId="0" borderId="61" xfId="0" applyFont="1" applyBorder="1" applyAlignment="1">
      <alignment horizontal="left"/>
    </xf>
    <xf numFmtId="0" fontId="1" fillId="0" borderId="84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0" fontId="3" fillId="3" borderId="26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1" fillId="0" borderId="84" xfId="1" applyFont="1" applyBorder="1" applyAlignment="1">
      <alignment horizontal="left"/>
    </xf>
    <xf numFmtId="0" fontId="1" fillId="0" borderId="61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1" fillId="0" borderId="7" xfId="1" applyFont="1" applyBorder="1" applyAlignment="1">
      <alignment horizontal="left"/>
    </xf>
    <xf numFmtId="0" fontId="1" fillId="0" borderId="115" xfId="1" applyFont="1" applyBorder="1" applyAlignment="1">
      <alignment horizontal="left"/>
    </xf>
    <xf numFmtId="0" fontId="1" fillId="0" borderId="43" xfId="1" applyFont="1" applyBorder="1" applyAlignment="1">
      <alignment horizontal="left"/>
    </xf>
    <xf numFmtId="0" fontId="1" fillId="0" borderId="75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3" fillId="0" borderId="1" xfId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49" fontId="3" fillId="2" borderId="120" xfId="1" applyNumberFormat="1" applyFont="1" applyFill="1" applyBorder="1"/>
    <xf numFmtId="49" fontId="0" fillId="0" borderId="2" xfId="0" applyNumberFormat="1" applyBorder="1"/>
    <xf numFmtId="0" fontId="3" fillId="0" borderId="23" xfId="1" applyFont="1" applyBorder="1" applyAlignment="1">
      <alignment horizontal="left"/>
    </xf>
    <xf numFmtId="0" fontId="3" fillId="0" borderId="107" xfId="1" applyFont="1" applyBorder="1" applyAlignment="1">
      <alignment horizontal="left"/>
    </xf>
    <xf numFmtId="0" fontId="3" fillId="0" borderId="48" xfId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2" borderId="9" xfId="1" applyFont="1" applyFill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1" fillId="0" borderId="9" xfId="1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3" fillId="0" borderId="3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3" fillId="2" borderId="85" xfId="1" applyFont="1" applyFill="1" applyBorder="1" applyAlignment="1">
      <alignment horizontal="left"/>
    </xf>
    <xf numFmtId="0" fontId="3" fillId="2" borderId="100" xfId="1" applyFont="1" applyFill="1" applyBorder="1" applyAlignment="1">
      <alignment horizontal="left"/>
    </xf>
    <xf numFmtId="0" fontId="3" fillId="2" borderId="49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left"/>
    </xf>
    <xf numFmtId="0" fontId="1" fillId="0" borderId="105" xfId="1" applyFont="1" applyBorder="1" applyAlignment="1">
      <alignment horizontal="left"/>
    </xf>
    <xf numFmtId="0" fontId="1" fillId="0" borderId="106" xfId="1" applyFont="1" applyBorder="1" applyAlignment="1">
      <alignment horizontal="left"/>
    </xf>
    <xf numFmtId="0" fontId="2" fillId="0" borderId="16" xfId="0" applyFont="1" applyBorder="1" applyAlignment="1">
      <alignment horizontal="center" vertical="center" wrapText="1"/>
    </xf>
    <xf numFmtId="0" fontId="3" fillId="2" borderId="29" xfId="1" applyFont="1" applyFill="1" applyBorder="1"/>
    <xf numFmtId="0" fontId="0" fillId="0" borderId="7" xfId="0" applyBorder="1"/>
    <xf numFmtId="0" fontId="0" fillId="0" borderId="13" xfId="0" applyBorder="1"/>
    <xf numFmtId="0" fontId="1" fillId="0" borderId="113" xfId="1" applyFont="1" applyBorder="1" applyAlignment="1">
      <alignment horizontal="left"/>
    </xf>
    <xf numFmtId="0" fontId="1" fillId="0" borderId="114" xfId="1" applyFont="1" applyBorder="1" applyAlignment="1">
      <alignment horizontal="left"/>
    </xf>
    <xf numFmtId="0" fontId="2" fillId="0" borderId="14" xfId="0" applyFont="1" applyBorder="1"/>
    <xf numFmtId="0" fontId="2" fillId="0" borderId="26" xfId="0" applyFont="1" applyBorder="1"/>
    <xf numFmtId="0" fontId="2" fillId="0" borderId="2" xfId="0" applyFont="1" applyBorder="1"/>
    <xf numFmtId="3" fontId="10" fillId="0" borderId="16" xfId="0" applyNumberFormat="1" applyFont="1" applyBorder="1" applyAlignment="1">
      <alignment horizontal="center" vertical="center" wrapText="1"/>
    </xf>
    <xf numFmtId="3" fontId="10" fillId="0" borderId="17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6" fillId="0" borderId="53" xfId="0" applyFont="1" applyBorder="1" applyAlignment="1">
      <alignment vertical="center"/>
    </xf>
    <xf numFmtId="0" fontId="16" fillId="0" borderId="55" xfId="0" applyFont="1" applyBorder="1" applyAlignment="1">
      <alignment vertical="center"/>
    </xf>
    <xf numFmtId="0" fontId="14" fillId="0" borderId="74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3" fontId="10" fillId="0" borderId="57" xfId="0" applyNumberFormat="1" applyFont="1" applyBorder="1"/>
    <xf numFmtId="3" fontId="16" fillId="0" borderId="57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wrapText="1"/>
    </xf>
    <xf numFmtId="0" fontId="0" fillId="0" borderId="81" xfId="0" applyBorder="1" applyAlignment="1">
      <alignment wrapText="1"/>
    </xf>
    <xf numFmtId="0" fontId="4" fillId="0" borderId="15" xfId="0" applyFont="1" applyBorder="1" applyAlignment="1">
      <alignment horizontal="center" wrapText="1"/>
    </xf>
    <xf numFmtId="0" fontId="0" fillId="0" borderId="82" xfId="0" applyBorder="1"/>
    <xf numFmtId="0" fontId="4" fillId="0" borderId="32" xfId="0" applyFont="1" applyBorder="1" applyAlignment="1">
      <alignment horizontal="center" wrapText="1"/>
    </xf>
    <xf numFmtId="0" fontId="2" fillId="0" borderId="57" xfId="0" applyFont="1" applyBorder="1"/>
    <xf numFmtId="0" fontId="15" fillId="0" borderId="29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6" borderId="98" xfId="0" applyFont="1" applyFill="1" applyBorder="1" applyAlignment="1">
      <alignment horizontal="left"/>
    </xf>
    <xf numFmtId="0" fontId="15" fillId="6" borderId="49" xfId="0" applyFont="1" applyFill="1" applyBorder="1" applyAlignment="1">
      <alignment horizontal="left"/>
    </xf>
    <xf numFmtId="0" fontId="4" fillId="0" borderId="16" xfId="0" applyFont="1" applyBorder="1" applyAlignment="1">
      <alignment horizontal="center" wrapText="1"/>
    </xf>
    <xf numFmtId="0" fontId="2" fillId="0" borderId="17" xfId="0" applyFont="1" applyBorder="1"/>
    <xf numFmtId="0" fontId="15" fillId="0" borderId="26" xfId="0" applyFont="1" applyBorder="1"/>
    <xf numFmtId="0" fontId="10" fillId="0" borderId="8" xfId="0" applyFont="1" applyBorder="1"/>
    <xf numFmtId="0" fontId="15" fillId="6" borderId="29" xfId="0" applyFont="1" applyFill="1" applyBorder="1" applyAlignment="1">
      <alignment horizontal="left"/>
    </xf>
    <xf numFmtId="0" fontId="15" fillId="6" borderId="8" xfId="0" applyFont="1" applyFill="1" applyBorder="1" applyAlignment="1">
      <alignment horizontal="left"/>
    </xf>
    <xf numFmtId="0" fontId="24" fillId="0" borderId="0" xfId="0" applyFont="1" applyAlignment="1">
      <alignment horizontal="right" vertical="center"/>
    </xf>
    <xf numFmtId="0" fontId="13" fillId="0" borderId="0" xfId="0" applyFont="1"/>
    <xf numFmtId="0" fontId="26" fillId="0" borderId="0" xfId="3" applyFont="1" applyAlignment="1">
      <alignment horizontal="center" wrapText="1"/>
    </xf>
    <xf numFmtId="0" fontId="26" fillId="0" borderId="0" xfId="3" applyFont="1" applyAlignment="1">
      <alignment horizontal="center"/>
    </xf>
    <xf numFmtId="0" fontId="28" fillId="0" borderId="18" xfId="3" applyFont="1" applyBorder="1" applyAlignment="1">
      <alignment horizontal="left" vertical="center" indent="1"/>
    </xf>
    <xf numFmtId="0" fontId="28" fillId="0" borderId="1" xfId="3" applyFont="1" applyBorder="1" applyAlignment="1">
      <alignment horizontal="left" vertical="center" indent="1"/>
    </xf>
    <xf numFmtId="0" fontId="28" fillId="0" borderId="12" xfId="3" applyFont="1" applyBorder="1" applyAlignment="1">
      <alignment horizontal="left" vertical="center" indent="1"/>
    </xf>
    <xf numFmtId="0" fontId="30" fillId="0" borderId="18" xfId="3" applyFont="1" applyBorder="1" applyAlignment="1">
      <alignment horizontal="left" vertical="center" indent="1"/>
    </xf>
    <xf numFmtId="0" fontId="30" fillId="0" borderId="1" xfId="3" applyFont="1" applyBorder="1" applyAlignment="1">
      <alignment horizontal="left" vertical="center" indent="1"/>
    </xf>
    <xf numFmtId="0" fontId="30" fillId="0" borderId="12" xfId="3" applyFont="1" applyBorder="1" applyAlignment="1">
      <alignment horizontal="left" vertical="center" indent="1"/>
    </xf>
    <xf numFmtId="0" fontId="14" fillId="0" borderId="0" xfId="5" applyFont="1" applyAlignment="1">
      <alignment horizontal="center" wrapText="1"/>
    </xf>
    <xf numFmtId="0" fontId="16" fillId="0" borderId="7" xfId="1" applyFont="1" applyBorder="1" applyAlignment="1"/>
  </cellXfs>
  <cellStyles count="6">
    <cellStyle name="Excel Built-in Normal" xfId="1" xr:uid="{00000000-0005-0000-0000-000000000000}"/>
    <cellStyle name="Normál" xfId="0" builtinId="0"/>
    <cellStyle name="Normál_10. köv. tám " xfId="5" xr:uid="{94C24B5D-EA71-4356-ACB5-4EAA5540804E}"/>
    <cellStyle name="Normál_7.Felhalmozási kiadások" xfId="2" xr:uid="{00000000-0005-0000-0000-000003000000}"/>
    <cellStyle name="Normál_9.ei. felh. " xfId="4" xr:uid="{BC14A38D-3FF0-4E07-AA7A-FF071860B0DA}"/>
    <cellStyle name="Normál_SEGEDLETEK" xfId="3" xr:uid="{18C87B19-ACE8-4382-BFE9-5F193DC7F1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view="pageBreakPreview" topLeftCell="A13" zoomScaleNormal="100" zoomScaleSheetLayoutView="100" workbookViewId="0">
      <selection activeCell="D36" sqref="D36"/>
    </sheetView>
  </sheetViews>
  <sheetFormatPr defaultRowHeight="15" x14ac:dyDescent="0.25"/>
  <cols>
    <col min="1" max="1" width="7.28515625" customWidth="1"/>
    <col min="2" max="2" width="52.85546875" customWidth="1"/>
    <col min="3" max="3" width="14.42578125" customWidth="1"/>
    <col min="4" max="4" width="18.5703125" customWidth="1"/>
  </cols>
  <sheetData>
    <row r="1" spans="1:4" ht="15.75" x14ac:dyDescent="0.25">
      <c r="A1" s="357" t="s">
        <v>410</v>
      </c>
      <c r="B1" s="358"/>
      <c r="C1" s="358"/>
    </row>
    <row r="2" spans="1:4" x14ac:dyDescent="0.25">
      <c r="A2" s="359"/>
      <c r="B2" s="359"/>
      <c r="C2" s="359"/>
    </row>
    <row r="3" spans="1:4" ht="15.75" x14ac:dyDescent="0.25">
      <c r="A3" s="360" t="s">
        <v>0</v>
      </c>
      <c r="B3" s="358"/>
      <c r="C3" s="358"/>
    </row>
    <row r="4" spans="1:4" ht="15.75" x14ac:dyDescent="0.25">
      <c r="A4" s="360" t="s">
        <v>411</v>
      </c>
      <c r="B4" s="358"/>
      <c r="C4" s="358"/>
    </row>
    <row r="5" spans="1:4" ht="15.75" x14ac:dyDescent="0.25">
      <c r="A5" s="48"/>
      <c r="B5" s="48"/>
      <c r="C5" s="48"/>
    </row>
    <row r="6" spans="1:4" ht="16.5" thickBot="1" x14ac:dyDescent="0.3">
      <c r="A6" s="49"/>
      <c r="B6" s="49"/>
      <c r="C6" s="38" t="s">
        <v>2</v>
      </c>
    </row>
    <row r="7" spans="1:4" ht="15" customHeight="1" x14ac:dyDescent="0.25">
      <c r="A7" s="361" t="s">
        <v>186</v>
      </c>
      <c r="B7" s="362"/>
      <c r="C7" s="355" t="s">
        <v>128</v>
      </c>
      <c r="D7" s="355" t="s">
        <v>128</v>
      </c>
    </row>
    <row r="8" spans="1:4" x14ac:dyDescent="0.25">
      <c r="A8" s="363"/>
      <c r="B8" s="364"/>
      <c r="C8" s="356"/>
      <c r="D8" s="356"/>
    </row>
    <row r="9" spans="1:4" x14ac:dyDescent="0.25">
      <c r="A9" s="62">
        <v>1</v>
      </c>
      <c r="B9" s="3">
        <v>2</v>
      </c>
      <c r="C9" s="63">
        <v>3</v>
      </c>
      <c r="D9" s="63">
        <v>3</v>
      </c>
    </row>
    <row r="10" spans="1:4" ht="15.75" x14ac:dyDescent="0.25">
      <c r="A10" s="353" t="s">
        <v>187</v>
      </c>
      <c r="B10" s="354"/>
      <c r="C10" s="64">
        <f>SUM(C11:C14)</f>
        <v>86969578</v>
      </c>
      <c r="D10" s="64">
        <f>SUM(D11:D14)</f>
        <v>107342728</v>
      </c>
    </row>
    <row r="11" spans="1:4" ht="15.75" x14ac:dyDescent="0.25">
      <c r="A11" s="65" t="s">
        <v>129</v>
      </c>
      <c r="B11" s="50" t="s">
        <v>130</v>
      </c>
      <c r="C11" s="66">
        <v>43149578</v>
      </c>
      <c r="D11" s="66">
        <v>55122728</v>
      </c>
    </row>
    <row r="12" spans="1:4" ht="15.75" x14ac:dyDescent="0.25">
      <c r="A12" s="65" t="s">
        <v>147</v>
      </c>
      <c r="B12" s="50" t="s">
        <v>148</v>
      </c>
      <c r="C12" s="66">
        <v>38500000</v>
      </c>
      <c r="D12" s="66">
        <v>38900000</v>
      </c>
    </row>
    <row r="13" spans="1:4" ht="15.75" x14ac:dyDescent="0.25">
      <c r="A13" s="65" t="s">
        <v>162</v>
      </c>
      <c r="B13" s="50" t="s">
        <v>163</v>
      </c>
      <c r="C13" s="66">
        <v>5320000</v>
      </c>
      <c r="D13" s="66">
        <v>5320000</v>
      </c>
    </row>
    <row r="14" spans="1:4" ht="15.75" x14ac:dyDescent="0.25">
      <c r="A14" s="65" t="s">
        <v>188</v>
      </c>
      <c r="B14" s="50" t="s">
        <v>189</v>
      </c>
      <c r="C14" s="66">
        <v>0</v>
      </c>
      <c r="D14" s="66">
        <v>8000000</v>
      </c>
    </row>
    <row r="15" spans="1:4" ht="15.75" x14ac:dyDescent="0.25">
      <c r="A15" s="65"/>
      <c r="B15" s="50"/>
      <c r="C15" s="66"/>
      <c r="D15" s="66"/>
    </row>
    <row r="16" spans="1:4" ht="15.75" x14ac:dyDescent="0.25">
      <c r="A16" s="349" t="s">
        <v>190</v>
      </c>
      <c r="B16" s="350"/>
      <c r="C16" s="67">
        <f>SUM(C17:C19)</f>
        <v>11973150</v>
      </c>
      <c r="D16" s="67">
        <f>SUM(D17:D19)</f>
        <v>19565400</v>
      </c>
    </row>
    <row r="17" spans="1:4" ht="15.75" x14ac:dyDescent="0.25">
      <c r="A17" s="65" t="s">
        <v>191</v>
      </c>
      <c r="B17" s="51" t="s">
        <v>192</v>
      </c>
      <c r="C17" s="66">
        <v>11973150</v>
      </c>
      <c r="D17" s="66">
        <v>6000000</v>
      </c>
    </row>
    <row r="18" spans="1:4" ht="15.75" x14ac:dyDescent="0.25">
      <c r="A18" s="65" t="s">
        <v>193</v>
      </c>
      <c r="B18" s="50" t="s">
        <v>168</v>
      </c>
      <c r="C18" s="66"/>
      <c r="D18" s="66"/>
    </row>
    <row r="19" spans="1:4" ht="15.75" x14ac:dyDescent="0.25">
      <c r="A19" s="65" t="s">
        <v>194</v>
      </c>
      <c r="B19" s="50" t="s">
        <v>169</v>
      </c>
      <c r="C19" s="66"/>
      <c r="D19" s="66">
        <v>13565400</v>
      </c>
    </row>
    <row r="20" spans="1:4" ht="15.75" x14ac:dyDescent="0.25">
      <c r="A20" s="68"/>
      <c r="B20" s="50"/>
      <c r="C20" s="66"/>
      <c r="D20" s="66"/>
    </row>
    <row r="21" spans="1:4" ht="15.75" x14ac:dyDescent="0.25">
      <c r="A21" s="349" t="s">
        <v>171</v>
      </c>
      <c r="B21" s="350"/>
      <c r="C21" s="67">
        <f>SUM(C22)</f>
        <v>50223468</v>
      </c>
      <c r="D21" s="67">
        <f>SUM(D22)</f>
        <v>50053218</v>
      </c>
    </row>
    <row r="22" spans="1:4" ht="15.75" x14ac:dyDescent="0.25">
      <c r="A22" s="65" t="s">
        <v>170</v>
      </c>
      <c r="B22" s="50" t="s">
        <v>171</v>
      </c>
      <c r="C22" s="66">
        <v>50223468</v>
      </c>
      <c r="D22" s="66">
        <v>50053218</v>
      </c>
    </row>
    <row r="23" spans="1:4" ht="15.75" x14ac:dyDescent="0.25">
      <c r="A23" s="65"/>
      <c r="B23" s="50"/>
      <c r="C23" s="66"/>
      <c r="D23" s="66"/>
    </row>
    <row r="24" spans="1:4" ht="15.75" x14ac:dyDescent="0.25">
      <c r="A24" s="349" t="s">
        <v>195</v>
      </c>
      <c r="B24" s="350"/>
      <c r="C24" s="67">
        <f>SUM(C10+C16+C21)</f>
        <v>149166196</v>
      </c>
      <c r="D24" s="67">
        <f>SUM(D10+D16+D21)</f>
        <v>176961346</v>
      </c>
    </row>
    <row r="25" spans="1:4" ht="15.75" x14ac:dyDescent="0.25">
      <c r="A25" s="69"/>
      <c r="B25" s="70"/>
      <c r="C25" s="71"/>
      <c r="D25" s="71"/>
    </row>
    <row r="26" spans="1:4" ht="15.75" x14ac:dyDescent="0.25">
      <c r="A26" s="349" t="s">
        <v>196</v>
      </c>
      <c r="B26" s="354"/>
      <c r="C26" s="67">
        <f>SUM(C27:C31)</f>
        <v>116331957</v>
      </c>
      <c r="D26" s="67">
        <f>SUM(D27:D31)</f>
        <v>119541619</v>
      </c>
    </row>
    <row r="27" spans="1:4" ht="15.75" x14ac:dyDescent="0.25">
      <c r="A27" s="65" t="s">
        <v>6</v>
      </c>
      <c r="B27" s="50" t="s">
        <v>90</v>
      </c>
      <c r="C27" s="66">
        <v>47367090</v>
      </c>
      <c r="D27" s="66">
        <v>48144480</v>
      </c>
    </row>
    <row r="28" spans="1:4" ht="15.75" x14ac:dyDescent="0.25">
      <c r="A28" s="65" t="s">
        <v>21</v>
      </c>
      <c r="B28" s="51" t="s">
        <v>197</v>
      </c>
      <c r="C28" s="66">
        <v>6368702</v>
      </c>
      <c r="D28" s="66">
        <v>6464853</v>
      </c>
    </row>
    <row r="29" spans="1:4" ht="15.75" x14ac:dyDescent="0.25">
      <c r="A29" s="65" t="s">
        <v>25</v>
      </c>
      <c r="B29" s="50" t="s">
        <v>26</v>
      </c>
      <c r="C29" s="66">
        <v>42419600</v>
      </c>
      <c r="D29" s="66">
        <v>45207135</v>
      </c>
    </row>
    <row r="30" spans="1:4" ht="15.75" x14ac:dyDescent="0.25">
      <c r="A30" s="65" t="s">
        <v>103</v>
      </c>
      <c r="B30" s="50" t="s">
        <v>198</v>
      </c>
      <c r="C30" s="66">
        <v>2465000</v>
      </c>
      <c r="D30" s="66">
        <v>2465000</v>
      </c>
    </row>
    <row r="31" spans="1:4" ht="15.75" x14ac:dyDescent="0.25">
      <c r="A31" s="65" t="s">
        <v>59</v>
      </c>
      <c r="B31" s="50" t="s">
        <v>60</v>
      </c>
      <c r="C31" s="66">
        <v>17711565</v>
      </c>
      <c r="D31" s="66">
        <v>17260151</v>
      </c>
    </row>
    <row r="32" spans="1:4" ht="15.75" x14ac:dyDescent="0.25">
      <c r="A32" s="65"/>
      <c r="B32" s="50"/>
      <c r="C32" s="66"/>
      <c r="D32" s="66"/>
    </row>
    <row r="33" spans="1:4" ht="15.75" x14ac:dyDescent="0.25">
      <c r="A33" s="349" t="s">
        <v>199</v>
      </c>
      <c r="B33" s="350"/>
      <c r="C33" s="67">
        <f>SUM(C34:C36)</f>
        <v>31811070</v>
      </c>
      <c r="D33" s="67">
        <f>SUM(D34:D36)</f>
        <v>56396558</v>
      </c>
    </row>
    <row r="34" spans="1:4" ht="15.75" x14ac:dyDescent="0.25">
      <c r="A34" s="72" t="s">
        <v>71</v>
      </c>
      <c r="B34" s="50" t="s">
        <v>72</v>
      </c>
      <c r="C34" s="66">
        <v>31811070</v>
      </c>
      <c r="D34" s="66">
        <v>40675360</v>
      </c>
    </row>
    <row r="35" spans="1:4" ht="15.75" x14ac:dyDescent="0.25">
      <c r="A35" s="72" t="s">
        <v>88</v>
      </c>
      <c r="B35" s="50" t="s">
        <v>89</v>
      </c>
      <c r="C35" s="66"/>
      <c r="D35" s="66">
        <v>15721198</v>
      </c>
    </row>
    <row r="36" spans="1:4" ht="15.75" x14ac:dyDescent="0.25">
      <c r="A36" s="65" t="s">
        <v>117</v>
      </c>
      <c r="B36" s="51" t="s">
        <v>118</v>
      </c>
      <c r="C36" s="66"/>
      <c r="D36" s="66"/>
    </row>
    <row r="37" spans="1:4" ht="15.75" x14ac:dyDescent="0.25">
      <c r="A37" s="65"/>
      <c r="B37" s="51"/>
      <c r="C37" s="66"/>
      <c r="D37" s="66"/>
    </row>
    <row r="38" spans="1:4" ht="15.75" x14ac:dyDescent="0.25">
      <c r="A38" s="349" t="s">
        <v>74</v>
      </c>
      <c r="B38" s="350"/>
      <c r="C38" s="67">
        <f>SUM(C39)</f>
        <v>1023169</v>
      </c>
      <c r="D38" s="67">
        <f>SUM(D39)</f>
        <v>1023169</v>
      </c>
    </row>
    <row r="39" spans="1:4" ht="15.75" x14ac:dyDescent="0.25">
      <c r="A39" s="65" t="s">
        <v>73</v>
      </c>
      <c r="B39" s="51" t="s">
        <v>74</v>
      </c>
      <c r="C39" s="66">
        <v>1023169</v>
      </c>
      <c r="D39" s="66">
        <v>1023169</v>
      </c>
    </row>
    <row r="40" spans="1:4" ht="15.75" x14ac:dyDescent="0.25">
      <c r="A40" s="65"/>
      <c r="B40" s="51"/>
      <c r="C40" s="66"/>
      <c r="D40" s="66"/>
    </row>
    <row r="41" spans="1:4" ht="16.5" thickBot="1" x14ac:dyDescent="0.3">
      <c r="A41" s="351" t="s">
        <v>200</v>
      </c>
      <c r="B41" s="352"/>
      <c r="C41" s="73">
        <f>SUM(C33,C26,C38)</f>
        <v>149166196</v>
      </c>
      <c r="D41" s="73">
        <f>SUM(D33,D26,D38)</f>
        <v>176961346</v>
      </c>
    </row>
  </sheetData>
  <mergeCells count="15">
    <mergeCell ref="D7:D8"/>
    <mergeCell ref="A1:C1"/>
    <mergeCell ref="A2:C2"/>
    <mergeCell ref="A3:C3"/>
    <mergeCell ref="A4:C4"/>
    <mergeCell ref="A7:B8"/>
    <mergeCell ref="C7:C8"/>
    <mergeCell ref="A33:B33"/>
    <mergeCell ref="A38:B38"/>
    <mergeCell ref="A41:B41"/>
    <mergeCell ref="A10:B10"/>
    <mergeCell ref="A26:B26"/>
    <mergeCell ref="A16:B16"/>
    <mergeCell ref="A21:B21"/>
    <mergeCell ref="A24:B24"/>
  </mergeCells>
  <pageMargins left="0.7" right="0.7" top="0.75" bottom="0.75" header="0.3" footer="0.3"/>
  <pageSetup paperSize="9"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CB7E-5FB5-49EE-9B04-E059C30DDA02}">
  <dimension ref="A1:C21"/>
  <sheetViews>
    <sheetView workbookViewId="0">
      <selection activeCell="C11" sqref="C11"/>
    </sheetView>
  </sheetViews>
  <sheetFormatPr defaultRowHeight="15" x14ac:dyDescent="0.25"/>
  <cols>
    <col min="1" max="1" width="25.7109375" customWidth="1"/>
    <col min="2" max="2" width="17.28515625" customWidth="1"/>
    <col min="3" max="3" width="22.42578125" customWidth="1"/>
  </cols>
  <sheetData>
    <row r="1" spans="1:3" ht="15.75" x14ac:dyDescent="0.25">
      <c r="A1" s="357" t="s">
        <v>427</v>
      </c>
      <c r="B1" s="536"/>
      <c r="C1" s="536"/>
    </row>
    <row r="2" spans="1:3" ht="15.75" x14ac:dyDescent="0.25">
      <c r="A2" s="594" t="s">
        <v>325</v>
      </c>
      <c r="B2" s="594"/>
      <c r="C2" s="594"/>
    </row>
    <row r="3" spans="1:3" ht="16.5" thickBot="1" x14ac:dyDescent="0.3">
      <c r="A3" s="245"/>
      <c r="B3" s="246"/>
      <c r="C3" s="247" t="s">
        <v>326</v>
      </c>
    </row>
    <row r="4" spans="1:3" ht="24.95" customHeight="1" thickBot="1" x14ac:dyDescent="0.3">
      <c r="A4" s="248" t="s">
        <v>327</v>
      </c>
      <c r="B4" s="249" t="s">
        <v>328</v>
      </c>
      <c r="C4" s="250" t="s">
        <v>329</v>
      </c>
    </row>
    <row r="5" spans="1:3" ht="24.95" customHeight="1" thickBot="1" x14ac:dyDescent="0.3">
      <c r="A5" s="251">
        <v>1</v>
      </c>
      <c r="B5" s="252">
        <v>2</v>
      </c>
      <c r="C5" s="253">
        <v>3</v>
      </c>
    </row>
    <row r="6" spans="1:3" ht="24.95" customHeight="1" x14ac:dyDescent="0.25">
      <c r="A6" s="254" t="s">
        <v>330</v>
      </c>
      <c r="B6" s="255"/>
      <c r="C6" s="256"/>
    </row>
    <row r="7" spans="1:3" ht="24.95" customHeight="1" x14ac:dyDescent="0.25">
      <c r="A7" s="257" t="s">
        <v>331</v>
      </c>
      <c r="B7" s="258"/>
      <c r="C7" s="259"/>
    </row>
    <row r="8" spans="1:3" ht="24.95" customHeight="1" x14ac:dyDescent="0.25">
      <c r="A8" s="257" t="s">
        <v>332</v>
      </c>
      <c r="B8" s="258"/>
      <c r="C8" s="259"/>
    </row>
    <row r="9" spans="1:3" ht="24.95" customHeight="1" x14ac:dyDescent="0.25">
      <c r="A9" s="257" t="s">
        <v>333</v>
      </c>
      <c r="B9" s="258"/>
      <c r="C9" s="259"/>
    </row>
    <row r="10" spans="1:3" ht="24.95" customHeight="1" x14ac:dyDescent="0.25">
      <c r="A10" s="257" t="s">
        <v>334</v>
      </c>
      <c r="B10" s="258">
        <f>B11+B13</f>
        <v>32343351</v>
      </c>
      <c r="C10" s="260">
        <f>C11+C13</f>
        <v>459325</v>
      </c>
    </row>
    <row r="11" spans="1:3" ht="24.95" customHeight="1" x14ac:dyDescent="0.25">
      <c r="A11" s="257" t="s">
        <v>335</v>
      </c>
      <c r="B11" s="258">
        <v>30671934</v>
      </c>
      <c r="C11" s="259">
        <v>260700</v>
      </c>
    </row>
    <row r="12" spans="1:3" ht="24.95" customHeight="1" x14ac:dyDescent="0.25">
      <c r="A12" s="261" t="s">
        <v>336</v>
      </c>
      <c r="B12" s="258"/>
      <c r="C12" s="259"/>
    </row>
    <row r="13" spans="1:3" ht="24.95" customHeight="1" x14ac:dyDescent="0.25">
      <c r="A13" s="261" t="s">
        <v>337</v>
      </c>
      <c r="B13" s="258">
        <v>1671417</v>
      </c>
      <c r="C13" s="259">
        <v>198625</v>
      </c>
    </row>
    <row r="14" spans="1:3" ht="24.95" customHeight="1" x14ac:dyDescent="0.25">
      <c r="A14" s="261" t="s">
        <v>338</v>
      </c>
      <c r="B14" s="258"/>
      <c r="C14" s="259"/>
    </row>
    <row r="15" spans="1:3" ht="24.95" customHeight="1" x14ac:dyDescent="0.25">
      <c r="A15" s="261" t="s">
        <v>339</v>
      </c>
      <c r="B15" s="258"/>
      <c r="C15" s="259"/>
    </row>
    <row r="16" spans="1:3" ht="32.25" customHeight="1" x14ac:dyDescent="0.25">
      <c r="A16" s="261" t="s">
        <v>340</v>
      </c>
      <c r="B16" s="258"/>
      <c r="C16" s="259"/>
    </row>
    <row r="17" spans="1:3" ht="24.95" customHeight="1" x14ac:dyDescent="0.25">
      <c r="A17" s="257" t="s">
        <v>341</v>
      </c>
      <c r="B17" s="258"/>
      <c r="C17" s="259"/>
    </row>
    <row r="18" spans="1:3" ht="24.95" customHeight="1" x14ac:dyDescent="0.25">
      <c r="A18" s="257" t="s">
        <v>342</v>
      </c>
      <c r="B18" s="258"/>
      <c r="C18" s="259"/>
    </row>
    <row r="19" spans="1:3" ht="24.95" customHeight="1" x14ac:dyDescent="0.25">
      <c r="A19" s="257" t="s">
        <v>343</v>
      </c>
      <c r="B19" s="258"/>
      <c r="C19" s="259"/>
    </row>
    <row r="20" spans="1:3" ht="24.95" customHeight="1" x14ac:dyDescent="0.25">
      <c r="A20" s="257" t="s">
        <v>344</v>
      </c>
      <c r="B20" s="258"/>
      <c r="C20" s="259"/>
    </row>
    <row r="21" spans="1:3" ht="24.95" customHeight="1" thickBot="1" x14ac:dyDescent="0.3">
      <c r="A21" s="262" t="s">
        <v>206</v>
      </c>
      <c r="B21" s="263"/>
      <c r="C21" s="26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F6DB-C47D-4433-B2FE-12D632467CD6}">
  <dimension ref="A1:G89"/>
  <sheetViews>
    <sheetView view="pageBreakPreview" topLeftCell="A58" zoomScaleNormal="125" zoomScaleSheetLayoutView="100" workbookViewId="0">
      <selection activeCell="G88" sqref="G88"/>
    </sheetView>
  </sheetViews>
  <sheetFormatPr defaultRowHeight="15" x14ac:dyDescent="0.25"/>
  <cols>
    <col min="1" max="1" width="4" customWidth="1"/>
    <col min="2" max="2" width="4.85546875" customWidth="1"/>
    <col min="3" max="3" width="6.28515625" customWidth="1"/>
    <col min="5" max="5" width="37" customWidth="1"/>
    <col min="6" max="6" width="15.5703125" customWidth="1"/>
    <col min="7" max="7" width="13.140625" customWidth="1"/>
  </cols>
  <sheetData>
    <row r="1" spans="1:7" x14ac:dyDescent="0.25">
      <c r="A1" s="412"/>
      <c r="B1" s="413"/>
      <c r="C1" s="413"/>
      <c r="D1" s="413"/>
      <c r="E1" s="413"/>
    </row>
    <row r="2" spans="1:7" x14ac:dyDescent="0.25">
      <c r="A2" s="134"/>
      <c r="B2" s="134"/>
      <c r="C2" s="134"/>
      <c r="D2" s="134"/>
      <c r="E2" s="135" t="s">
        <v>396</v>
      </c>
    </row>
    <row r="3" spans="1:7" x14ac:dyDescent="0.25">
      <c r="A3" s="414" t="s">
        <v>0</v>
      </c>
      <c r="B3" s="413"/>
      <c r="C3" s="413"/>
      <c r="D3" s="413"/>
      <c r="E3" s="413"/>
    </row>
    <row r="4" spans="1:7" x14ac:dyDescent="0.25">
      <c r="A4" s="414" t="s">
        <v>397</v>
      </c>
      <c r="B4" s="413"/>
      <c r="C4" s="413"/>
      <c r="D4" s="413"/>
      <c r="E4" s="413"/>
    </row>
    <row r="5" spans="1:7" x14ac:dyDescent="0.25">
      <c r="A5" s="414" t="s">
        <v>1</v>
      </c>
      <c r="B5" s="413"/>
      <c r="C5" s="413"/>
      <c r="D5" s="413"/>
      <c r="E5" s="413"/>
    </row>
    <row r="6" spans="1:7" x14ac:dyDescent="0.25">
      <c r="A6" s="132"/>
      <c r="B6" s="132"/>
      <c r="C6" s="132"/>
      <c r="D6" s="132"/>
      <c r="E6" s="132"/>
    </row>
    <row r="7" spans="1:7" ht="15.75" thickBot="1" x14ac:dyDescent="0.3">
      <c r="A7" s="37"/>
      <c r="B7" s="37"/>
      <c r="C7" s="37"/>
      <c r="D7" s="37"/>
      <c r="E7" s="1"/>
    </row>
    <row r="8" spans="1:7" ht="15" customHeight="1" x14ac:dyDescent="0.25">
      <c r="A8" s="415" t="s">
        <v>243</v>
      </c>
      <c r="B8" s="416"/>
      <c r="C8" s="416"/>
      <c r="D8" s="416"/>
      <c r="E8" s="417"/>
      <c r="F8" s="365" t="s">
        <v>429</v>
      </c>
      <c r="G8" s="365" t="s">
        <v>430</v>
      </c>
    </row>
    <row r="9" spans="1:7" ht="26.25" customHeight="1" x14ac:dyDescent="0.25">
      <c r="A9" s="418"/>
      <c r="B9" s="418"/>
      <c r="C9" s="418"/>
      <c r="D9" s="418"/>
      <c r="E9" s="419"/>
      <c r="F9" s="366"/>
      <c r="G9" s="366"/>
    </row>
    <row r="10" spans="1:7" x14ac:dyDescent="0.25">
      <c r="A10" s="39">
        <v>1</v>
      </c>
      <c r="B10" s="39">
        <v>2</v>
      </c>
      <c r="C10" s="39">
        <v>3</v>
      </c>
      <c r="D10" s="39">
        <v>4</v>
      </c>
      <c r="E10" s="39">
        <v>5</v>
      </c>
      <c r="F10" s="54">
        <v>6</v>
      </c>
      <c r="G10" s="54">
        <v>6</v>
      </c>
    </row>
    <row r="11" spans="1:7" x14ac:dyDescent="0.25">
      <c r="A11" s="388" t="s">
        <v>244</v>
      </c>
      <c r="B11" s="389"/>
      <c r="C11" s="389"/>
      <c r="D11" s="389"/>
      <c r="E11" s="390"/>
      <c r="F11" s="136">
        <f>F12+F18</f>
        <v>1060000</v>
      </c>
      <c r="G11" s="136">
        <f>G12+G18+G20</f>
        <v>14060000</v>
      </c>
    </row>
    <row r="12" spans="1:7" x14ac:dyDescent="0.25">
      <c r="A12" s="138" t="s">
        <v>162</v>
      </c>
      <c r="B12" s="138"/>
      <c r="C12" s="378" t="s">
        <v>163</v>
      </c>
      <c r="D12" s="379"/>
      <c r="E12" s="380"/>
      <c r="F12" s="139">
        <f>SUM(F13:F17)</f>
        <v>1060000</v>
      </c>
      <c r="G12" s="139">
        <f>SUM(G13:G17)</f>
        <v>1060000</v>
      </c>
    </row>
    <row r="13" spans="1:7" x14ac:dyDescent="0.25">
      <c r="A13" s="138"/>
      <c r="B13" s="138"/>
      <c r="C13" s="140" t="s">
        <v>164</v>
      </c>
      <c r="D13" s="374" t="s">
        <v>245</v>
      </c>
      <c r="E13" s="375"/>
      <c r="F13" s="141">
        <v>210000</v>
      </c>
      <c r="G13" s="141">
        <v>210000</v>
      </c>
    </row>
    <row r="14" spans="1:7" x14ac:dyDescent="0.25">
      <c r="A14" s="140"/>
      <c r="B14" s="140"/>
      <c r="C14" s="140" t="s">
        <v>166</v>
      </c>
      <c r="D14" s="374" t="s">
        <v>246</v>
      </c>
      <c r="E14" s="375"/>
      <c r="F14" s="142">
        <v>850000</v>
      </c>
      <c r="G14" s="142">
        <v>850000</v>
      </c>
    </row>
    <row r="15" spans="1:7" x14ac:dyDescent="0.25">
      <c r="A15" s="140"/>
      <c r="B15" s="140"/>
      <c r="C15" s="140" t="s">
        <v>375</v>
      </c>
      <c r="D15" s="265" t="s">
        <v>376</v>
      </c>
      <c r="E15" s="266"/>
      <c r="F15" s="142">
        <v>0</v>
      </c>
      <c r="G15" s="142">
        <v>0</v>
      </c>
    </row>
    <row r="16" spans="1:7" x14ac:dyDescent="0.25">
      <c r="A16" s="140"/>
      <c r="B16" s="140"/>
      <c r="C16" s="140" t="s">
        <v>349</v>
      </c>
      <c r="D16" s="265" t="s">
        <v>350</v>
      </c>
      <c r="E16" s="266"/>
      <c r="F16" s="142">
        <v>0</v>
      </c>
      <c r="G16" s="142">
        <v>0</v>
      </c>
    </row>
    <row r="17" spans="1:7" x14ac:dyDescent="0.25">
      <c r="A17" s="140"/>
      <c r="B17" s="140"/>
      <c r="C17" s="140" t="s">
        <v>236</v>
      </c>
      <c r="D17" s="374" t="s">
        <v>257</v>
      </c>
      <c r="E17" s="375"/>
      <c r="F17" s="142">
        <v>0</v>
      </c>
      <c r="G17" s="142">
        <v>0</v>
      </c>
    </row>
    <row r="18" spans="1:7" x14ac:dyDescent="0.25">
      <c r="A18" s="138" t="s">
        <v>188</v>
      </c>
      <c r="B18" s="138"/>
      <c r="C18" s="378" t="s">
        <v>247</v>
      </c>
      <c r="D18" s="379"/>
      <c r="E18" s="380"/>
      <c r="F18" s="143">
        <f>F19</f>
        <v>0</v>
      </c>
      <c r="G18" s="143">
        <f>G19</f>
        <v>8000000</v>
      </c>
    </row>
    <row r="19" spans="1:7" x14ac:dyDescent="0.25">
      <c r="A19" s="131"/>
      <c r="B19" s="144"/>
      <c r="C19" s="144" t="s">
        <v>214</v>
      </c>
      <c r="D19" s="381" t="s">
        <v>248</v>
      </c>
      <c r="E19" s="382"/>
      <c r="F19" s="55">
        <v>0</v>
      </c>
      <c r="G19" s="55">
        <v>8000000</v>
      </c>
    </row>
    <row r="20" spans="1:7" s="320" customFormat="1" x14ac:dyDescent="0.25">
      <c r="A20" s="138" t="s">
        <v>188</v>
      </c>
      <c r="B20" s="138"/>
      <c r="C20" s="378" t="s">
        <v>431</v>
      </c>
      <c r="D20" s="379"/>
      <c r="E20" s="380"/>
      <c r="F20" s="55"/>
      <c r="G20" s="270">
        <f>G21</f>
        <v>5000000</v>
      </c>
    </row>
    <row r="21" spans="1:7" s="320" customFormat="1" x14ac:dyDescent="0.25">
      <c r="A21" s="314"/>
      <c r="B21" s="144"/>
      <c r="C21" s="144" t="s">
        <v>214</v>
      </c>
      <c r="D21" s="381" t="s">
        <v>432</v>
      </c>
      <c r="E21" s="382"/>
      <c r="F21" s="55"/>
      <c r="G21" s="55">
        <v>5000000</v>
      </c>
    </row>
    <row r="22" spans="1:7" x14ac:dyDescent="0.25">
      <c r="A22" s="423" t="s">
        <v>78</v>
      </c>
      <c r="B22" s="424"/>
      <c r="C22" s="424"/>
      <c r="D22" s="424"/>
      <c r="E22" s="425"/>
      <c r="F22" s="82">
        <f t="shared" ref="F22:G23" si="0">F23</f>
        <v>200000</v>
      </c>
      <c r="G22" s="82">
        <f t="shared" si="0"/>
        <v>200000</v>
      </c>
    </row>
    <row r="23" spans="1:7" x14ac:dyDescent="0.25">
      <c r="A23" s="138" t="s">
        <v>162</v>
      </c>
      <c r="B23" s="138"/>
      <c r="C23" s="378" t="s">
        <v>163</v>
      </c>
      <c r="D23" s="379"/>
      <c r="E23" s="380"/>
      <c r="F23" s="270">
        <f t="shared" si="0"/>
        <v>200000</v>
      </c>
      <c r="G23" s="270">
        <f t="shared" si="0"/>
        <v>200000</v>
      </c>
    </row>
    <row r="24" spans="1:7" x14ac:dyDescent="0.25">
      <c r="A24" s="138"/>
      <c r="B24" s="138"/>
      <c r="C24" s="140" t="s">
        <v>164</v>
      </c>
      <c r="D24" s="374" t="s">
        <v>348</v>
      </c>
      <c r="E24" s="375"/>
      <c r="F24" s="55">
        <v>200000</v>
      </c>
      <c r="G24" s="55">
        <v>200000</v>
      </c>
    </row>
    <row r="25" spans="1:7" ht="15.75" x14ac:dyDescent="0.25">
      <c r="A25" s="385" t="s">
        <v>256</v>
      </c>
      <c r="B25" s="386"/>
      <c r="C25" s="386"/>
      <c r="D25" s="386"/>
      <c r="E25" s="387"/>
      <c r="F25" s="56">
        <f>SUM(F26)</f>
        <v>38500000</v>
      </c>
      <c r="G25" s="56">
        <f>SUM(G26)</f>
        <v>38900000</v>
      </c>
    </row>
    <row r="26" spans="1:7" x14ac:dyDescent="0.25">
      <c r="A26" s="146" t="s">
        <v>147</v>
      </c>
      <c r="B26" s="42"/>
      <c r="C26" s="391" t="s">
        <v>148</v>
      </c>
      <c r="D26" s="392"/>
      <c r="E26" s="393"/>
      <c r="F26" s="22">
        <f>F27+F30+F35</f>
        <v>38500000</v>
      </c>
      <c r="G26" s="22">
        <f>G27+G30+G35</f>
        <v>38900000</v>
      </c>
    </row>
    <row r="27" spans="1:7" x14ac:dyDescent="0.25">
      <c r="A27" s="147"/>
      <c r="B27" s="42" t="s">
        <v>149</v>
      </c>
      <c r="C27" s="42"/>
      <c r="D27" s="369" t="s">
        <v>150</v>
      </c>
      <c r="E27" s="371"/>
      <c r="F27" s="22">
        <f>SUM(F28:F29)</f>
        <v>27500000</v>
      </c>
      <c r="G27" s="22">
        <f>SUM(G28:G29)</f>
        <v>27500000</v>
      </c>
    </row>
    <row r="28" spans="1:7" x14ac:dyDescent="0.25">
      <c r="A28" s="147"/>
      <c r="B28" s="43"/>
      <c r="C28" s="43"/>
      <c r="D28" s="383" t="s">
        <v>151</v>
      </c>
      <c r="E28" s="384"/>
      <c r="F28" s="57">
        <v>26000000</v>
      </c>
      <c r="G28" s="57">
        <v>26000000</v>
      </c>
    </row>
    <row r="29" spans="1:7" x14ac:dyDescent="0.25">
      <c r="A29" s="147"/>
      <c r="B29" s="42"/>
      <c r="C29" s="42"/>
      <c r="D29" s="394" t="s">
        <v>152</v>
      </c>
      <c r="E29" s="395"/>
      <c r="F29" s="57">
        <v>1500000</v>
      </c>
      <c r="G29" s="57">
        <v>1500000</v>
      </c>
    </row>
    <row r="30" spans="1:7" x14ac:dyDescent="0.25">
      <c r="A30" s="146"/>
      <c r="B30" s="42" t="s">
        <v>153</v>
      </c>
      <c r="C30" s="42"/>
      <c r="D30" s="369" t="s">
        <v>154</v>
      </c>
      <c r="E30" s="371"/>
      <c r="F30" s="22">
        <f>F31+F33</f>
        <v>10800000</v>
      </c>
      <c r="G30" s="22">
        <f>G31+G33</f>
        <v>10800000</v>
      </c>
    </row>
    <row r="31" spans="1:7" x14ac:dyDescent="0.25">
      <c r="A31" s="146"/>
      <c r="B31" s="43"/>
      <c r="C31" s="43" t="s">
        <v>155</v>
      </c>
      <c r="D31" s="372" t="s">
        <v>156</v>
      </c>
      <c r="E31" s="373"/>
      <c r="F31" s="57">
        <f>F32</f>
        <v>6000000</v>
      </c>
      <c r="G31" s="57">
        <f>G32</f>
        <v>6000000</v>
      </c>
    </row>
    <row r="32" spans="1:7" x14ac:dyDescent="0.25">
      <c r="A32" s="146"/>
      <c r="B32" s="43"/>
      <c r="C32" s="43"/>
      <c r="D32" s="372" t="s">
        <v>157</v>
      </c>
      <c r="E32" s="373"/>
      <c r="F32" s="57">
        <v>6000000</v>
      </c>
      <c r="G32" s="57">
        <v>6000000</v>
      </c>
    </row>
    <row r="33" spans="1:7" x14ac:dyDescent="0.25">
      <c r="A33" s="146"/>
      <c r="B33" s="43"/>
      <c r="C33" s="43" t="s">
        <v>158</v>
      </c>
      <c r="D33" s="372" t="s">
        <v>159</v>
      </c>
      <c r="E33" s="373"/>
      <c r="F33" s="57">
        <f>F34</f>
        <v>4800000</v>
      </c>
      <c r="G33" s="57">
        <f>G34</f>
        <v>4800000</v>
      </c>
    </row>
    <row r="34" spans="1:7" x14ac:dyDescent="0.25">
      <c r="A34" s="146"/>
      <c r="B34" s="43"/>
      <c r="C34" s="43"/>
      <c r="D34" s="372" t="s">
        <v>160</v>
      </c>
      <c r="E34" s="373"/>
      <c r="F34" s="57">
        <v>4800000</v>
      </c>
      <c r="G34" s="57">
        <v>4800000</v>
      </c>
    </row>
    <row r="35" spans="1:7" x14ac:dyDescent="0.25">
      <c r="A35" s="146"/>
      <c r="B35" s="43" t="s">
        <v>226</v>
      </c>
      <c r="C35" s="43"/>
      <c r="D35" s="372" t="s">
        <v>227</v>
      </c>
      <c r="E35" s="373"/>
      <c r="F35" s="57">
        <f>F36+F37</f>
        <v>200000</v>
      </c>
      <c r="G35" s="57">
        <f>G36+G37</f>
        <v>600000</v>
      </c>
    </row>
    <row r="36" spans="1:7" x14ac:dyDescent="0.25">
      <c r="A36" s="267"/>
      <c r="B36" s="150"/>
      <c r="C36" s="150"/>
      <c r="D36" s="383" t="s">
        <v>161</v>
      </c>
      <c r="E36" s="384"/>
      <c r="F36" s="148">
        <v>200000</v>
      </c>
      <c r="G36" s="148">
        <v>600000</v>
      </c>
    </row>
    <row r="37" spans="1:7" x14ac:dyDescent="0.25">
      <c r="A37" s="140"/>
      <c r="B37" s="140"/>
      <c r="C37" s="140"/>
      <c r="D37" s="374" t="s">
        <v>360</v>
      </c>
      <c r="E37" s="375"/>
      <c r="F37" s="26">
        <v>0</v>
      </c>
      <c r="G37" s="26">
        <v>0</v>
      </c>
    </row>
    <row r="38" spans="1:7" x14ac:dyDescent="0.25">
      <c r="A38" s="376" t="s">
        <v>249</v>
      </c>
      <c r="B38" s="376"/>
      <c r="C38" s="376"/>
      <c r="D38" s="376"/>
      <c r="E38" s="377"/>
      <c r="F38" s="279">
        <f>F39+F47</f>
        <v>39171578</v>
      </c>
      <c r="G38" s="279">
        <f>G39+G47</f>
        <v>45171578</v>
      </c>
    </row>
    <row r="39" spans="1:7" x14ac:dyDescent="0.25">
      <c r="A39" s="146" t="s">
        <v>129</v>
      </c>
      <c r="B39" s="42"/>
      <c r="C39" s="369" t="s">
        <v>130</v>
      </c>
      <c r="D39" s="370"/>
      <c r="E39" s="371"/>
      <c r="F39" s="57">
        <f>F40+F41+F42+F43+F44+F45+F46</f>
        <v>39171578</v>
      </c>
      <c r="G39" s="57">
        <f>G40+G41+G42+G43+G44+G45+G46</f>
        <v>39171578</v>
      </c>
    </row>
    <row r="40" spans="1:7" x14ac:dyDescent="0.25">
      <c r="A40" s="147"/>
      <c r="B40" s="43" t="s">
        <v>131</v>
      </c>
      <c r="C40" s="43"/>
      <c r="D40" s="372" t="s">
        <v>132</v>
      </c>
      <c r="E40" s="373"/>
      <c r="F40" s="57"/>
      <c r="G40" s="57"/>
    </row>
    <row r="41" spans="1:7" x14ac:dyDescent="0.25">
      <c r="A41" s="146"/>
      <c r="B41" s="42"/>
      <c r="C41" s="43" t="s">
        <v>133</v>
      </c>
      <c r="D41" s="372" t="s">
        <v>134</v>
      </c>
      <c r="E41" s="373"/>
      <c r="F41" s="57">
        <v>18483149</v>
      </c>
      <c r="G41" s="57">
        <v>18483149</v>
      </c>
    </row>
    <row r="42" spans="1:7" x14ac:dyDescent="0.25">
      <c r="A42" s="147"/>
      <c r="B42" s="43"/>
      <c r="C42" s="43" t="s">
        <v>141</v>
      </c>
      <c r="D42" s="372" t="s">
        <v>250</v>
      </c>
      <c r="E42" s="373"/>
      <c r="F42" s="57">
        <v>11625958</v>
      </c>
      <c r="G42" s="57">
        <v>11625958</v>
      </c>
    </row>
    <row r="43" spans="1:7" x14ac:dyDescent="0.25">
      <c r="A43" s="147"/>
      <c r="B43" s="43"/>
      <c r="C43" s="43" t="s">
        <v>142</v>
      </c>
      <c r="D43" s="372" t="s">
        <v>143</v>
      </c>
      <c r="E43" s="373"/>
      <c r="F43" s="57">
        <v>4502211</v>
      </c>
      <c r="G43" s="57">
        <v>4502211</v>
      </c>
    </row>
    <row r="44" spans="1:7" x14ac:dyDescent="0.25">
      <c r="A44" s="147"/>
      <c r="B44" s="43"/>
      <c r="C44" s="43" t="s">
        <v>201</v>
      </c>
      <c r="D44" s="372" t="s">
        <v>220</v>
      </c>
      <c r="E44" s="373"/>
      <c r="F44" s="57">
        <v>0</v>
      </c>
      <c r="G44" s="57">
        <v>0</v>
      </c>
    </row>
    <row r="45" spans="1:7" x14ac:dyDescent="0.25">
      <c r="A45" s="147"/>
      <c r="B45" s="43"/>
      <c r="C45" s="43" t="s">
        <v>202</v>
      </c>
      <c r="D45" s="372" t="s">
        <v>218</v>
      </c>
      <c r="E45" s="373"/>
      <c r="F45" s="57">
        <v>0</v>
      </c>
      <c r="G45" s="57">
        <v>0</v>
      </c>
    </row>
    <row r="46" spans="1:7" x14ac:dyDescent="0.25">
      <c r="A46" s="147"/>
      <c r="B46" s="43" t="s">
        <v>144</v>
      </c>
      <c r="C46" s="43"/>
      <c r="D46" s="372" t="s">
        <v>145</v>
      </c>
      <c r="E46" s="373"/>
      <c r="F46" s="57">
        <v>4560260</v>
      </c>
      <c r="G46" s="57">
        <v>4560260</v>
      </c>
    </row>
    <row r="47" spans="1:7" x14ac:dyDescent="0.25">
      <c r="A47" s="146" t="s">
        <v>191</v>
      </c>
      <c r="B47" s="42"/>
      <c r="C47" s="369" t="s">
        <v>192</v>
      </c>
      <c r="D47" s="370"/>
      <c r="E47" s="371"/>
      <c r="F47" s="22">
        <f>F48</f>
        <v>0</v>
      </c>
      <c r="G47" s="22">
        <f>G48</f>
        <v>6000000</v>
      </c>
    </row>
    <row r="48" spans="1:7" x14ac:dyDescent="0.25">
      <c r="A48" s="147"/>
      <c r="B48" s="43" t="s">
        <v>221</v>
      </c>
      <c r="C48" s="43"/>
      <c r="D48" s="372" t="s">
        <v>251</v>
      </c>
      <c r="E48" s="373"/>
      <c r="F48" s="57">
        <v>0</v>
      </c>
      <c r="G48" s="57">
        <v>6000000</v>
      </c>
    </row>
    <row r="49" spans="1:7" x14ac:dyDescent="0.25">
      <c r="A49" s="367" t="s">
        <v>252</v>
      </c>
      <c r="B49" s="367"/>
      <c r="C49" s="367"/>
      <c r="D49" s="367"/>
      <c r="E49" s="368"/>
      <c r="F49" s="56">
        <f>SUM(F54+F50)</f>
        <v>50601468</v>
      </c>
      <c r="G49" s="56">
        <f>SUM(G54+G50)</f>
        <v>50431218</v>
      </c>
    </row>
    <row r="50" spans="1:7" x14ac:dyDescent="0.25">
      <c r="A50" s="146" t="s">
        <v>129</v>
      </c>
      <c r="B50" s="42"/>
      <c r="C50" s="369" t="s">
        <v>130</v>
      </c>
      <c r="D50" s="370"/>
      <c r="E50" s="371"/>
      <c r="F50" s="22">
        <f t="shared" ref="F50:G50" si="1">F51</f>
        <v>378000</v>
      </c>
      <c r="G50" s="22">
        <f t="shared" si="1"/>
        <v>378000</v>
      </c>
    </row>
    <row r="51" spans="1:7" x14ac:dyDescent="0.25">
      <c r="A51" s="147"/>
      <c r="B51" s="43" t="s">
        <v>144</v>
      </c>
      <c r="C51" s="43"/>
      <c r="D51" s="372" t="s">
        <v>145</v>
      </c>
      <c r="E51" s="373"/>
      <c r="F51" s="57">
        <f>F52+F53</f>
        <v>378000</v>
      </c>
      <c r="G51" s="57">
        <f>G52+G53</f>
        <v>378000</v>
      </c>
    </row>
    <row r="52" spans="1:7" x14ac:dyDescent="0.25">
      <c r="A52" s="146"/>
      <c r="B52" s="42"/>
      <c r="C52" s="42"/>
      <c r="D52" s="372" t="s">
        <v>219</v>
      </c>
      <c r="E52" s="373"/>
      <c r="F52" s="57">
        <v>378000</v>
      </c>
      <c r="G52" s="57">
        <v>378000</v>
      </c>
    </row>
    <row r="53" spans="1:7" x14ac:dyDescent="0.25">
      <c r="A53" s="146"/>
      <c r="B53" s="42"/>
      <c r="C53" s="275"/>
      <c r="D53" s="269" t="s">
        <v>361</v>
      </c>
      <c r="E53" s="278"/>
      <c r="F53" s="57"/>
      <c r="G53" s="57"/>
    </row>
    <row r="54" spans="1:7" x14ac:dyDescent="0.25">
      <c r="A54" s="146" t="s">
        <v>170</v>
      </c>
      <c r="B54" s="42"/>
      <c r="C54" s="369" t="s">
        <v>171</v>
      </c>
      <c r="D54" s="370"/>
      <c r="E54" s="371"/>
      <c r="F54" s="22">
        <f>SUM(F55)</f>
        <v>50223468</v>
      </c>
      <c r="G54" s="22">
        <f>SUM(G55)</f>
        <v>50053218</v>
      </c>
    </row>
    <row r="55" spans="1:7" x14ac:dyDescent="0.25">
      <c r="A55" s="147"/>
      <c r="B55" s="43" t="s">
        <v>172</v>
      </c>
      <c r="C55" s="43"/>
      <c r="D55" s="372" t="s">
        <v>173</v>
      </c>
      <c r="E55" s="373"/>
      <c r="F55" s="57">
        <f>F56+F57</f>
        <v>50223468</v>
      </c>
      <c r="G55" s="57">
        <f>G56+G57</f>
        <v>50053218</v>
      </c>
    </row>
    <row r="56" spans="1:7" x14ac:dyDescent="0.25">
      <c r="A56" s="147"/>
      <c r="B56" s="43"/>
      <c r="C56" s="43" t="s">
        <v>174</v>
      </c>
      <c r="D56" s="430" t="s">
        <v>175</v>
      </c>
      <c r="E56" s="431"/>
      <c r="F56" s="57">
        <v>50223468</v>
      </c>
      <c r="G56" s="57">
        <v>50053218</v>
      </c>
    </row>
    <row r="57" spans="1:7" x14ac:dyDescent="0.25">
      <c r="A57" s="147"/>
      <c r="B57" s="43"/>
      <c r="C57" s="43" t="s">
        <v>253</v>
      </c>
      <c r="D57" s="394" t="s">
        <v>254</v>
      </c>
      <c r="E57" s="395"/>
      <c r="F57" s="57"/>
      <c r="G57" s="57"/>
    </row>
    <row r="58" spans="1:7" x14ac:dyDescent="0.25">
      <c r="A58" s="420" t="s">
        <v>79</v>
      </c>
      <c r="B58" s="420"/>
      <c r="C58" s="420"/>
      <c r="D58" s="420"/>
      <c r="E58" s="427"/>
      <c r="F58" s="56">
        <f t="shared" ref="F58:G59" si="2">F59</f>
        <v>3600000</v>
      </c>
      <c r="G58" s="56">
        <f t="shared" si="2"/>
        <v>3600000</v>
      </c>
    </row>
    <row r="59" spans="1:7" x14ac:dyDescent="0.25">
      <c r="A59" s="146" t="s">
        <v>129</v>
      </c>
      <c r="B59" s="42"/>
      <c r="C59" s="369" t="s">
        <v>130</v>
      </c>
      <c r="D59" s="370"/>
      <c r="E59" s="371"/>
      <c r="F59" s="57">
        <f t="shared" si="2"/>
        <v>3600000</v>
      </c>
      <c r="G59" s="57">
        <f t="shared" si="2"/>
        <v>3600000</v>
      </c>
    </row>
    <row r="60" spans="1:7" x14ac:dyDescent="0.25">
      <c r="A60" s="147"/>
      <c r="B60" s="43" t="s">
        <v>144</v>
      </c>
      <c r="C60" s="43"/>
      <c r="D60" s="372" t="s">
        <v>145</v>
      </c>
      <c r="E60" s="373"/>
      <c r="F60" s="57">
        <v>3600000</v>
      </c>
      <c r="G60" s="57">
        <v>3600000</v>
      </c>
    </row>
    <row r="61" spans="1:7" x14ac:dyDescent="0.25">
      <c r="A61" s="404" t="s">
        <v>404</v>
      </c>
      <c r="B61" s="405"/>
      <c r="C61" s="405"/>
      <c r="D61" s="405"/>
      <c r="E61" s="406"/>
      <c r="F61" s="286">
        <f>F64+F62</f>
        <v>11973150</v>
      </c>
      <c r="G61" s="286">
        <f>G64+G62</f>
        <v>11973150</v>
      </c>
    </row>
    <row r="62" spans="1:7" s="320" customFormat="1" x14ac:dyDescent="0.25">
      <c r="A62" s="146" t="s">
        <v>129</v>
      </c>
      <c r="B62" s="42"/>
      <c r="C62" s="369" t="s">
        <v>130</v>
      </c>
      <c r="D62" s="370"/>
      <c r="E62" s="371"/>
      <c r="F62" s="321">
        <f>F63</f>
        <v>0</v>
      </c>
      <c r="G62" s="321">
        <f>G63</f>
        <v>11973150</v>
      </c>
    </row>
    <row r="63" spans="1:7" s="320" customFormat="1" x14ac:dyDescent="0.25">
      <c r="A63" s="147"/>
      <c r="B63" s="43" t="s">
        <v>144</v>
      </c>
      <c r="C63" s="43"/>
      <c r="D63" s="372" t="s">
        <v>145</v>
      </c>
      <c r="E63" s="373"/>
      <c r="F63" s="322">
        <v>0</v>
      </c>
      <c r="G63" s="322">
        <v>11973150</v>
      </c>
    </row>
    <row r="64" spans="1:7" x14ac:dyDescent="0.25">
      <c r="A64" s="78" t="s">
        <v>191</v>
      </c>
      <c r="B64" s="42"/>
      <c r="C64" s="369" t="s">
        <v>407</v>
      </c>
      <c r="D64" s="370"/>
      <c r="E64" s="371"/>
      <c r="F64" s="309">
        <v>11973150</v>
      </c>
      <c r="G64" s="309">
        <v>0</v>
      </c>
    </row>
    <row r="65" spans="1:7" x14ac:dyDescent="0.25">
      <c r="A65" s="79"/>
      <c r="B65" s="43" t="s">
        <v>408</v>
      </c>
      <c r="C65" s="43"/>
      <c r="D65" s="407" t="s">
        <v>409</v>
      </c>
      <c r="E65" s="408"/>
      <c r="F65" s="148">
        <v>11973150</v>
      </c>
      <c r="G65" s="148">
        <v>0</v>
      </c>
    </row>
    <row r="66" spans="1:7" x14ac:dyDescent="0.25">
      <c r="A66" s="420" t="s">
        <v>86</v>
      </c>
      <c r="B66" s="420"/>
      <c r="C66" s="421"/>
      <c r="D66" s="421"/>
      <c r="E66" s="422"/>
      <c r="F66" s="286">
        <f t="shared" ref="F66:G66" si="3">SUM(F67+F74+F71)</f>
        <v>3640000</v>
      </c>
      <c r="G66" s="286">
        <f t="shared" si="3"/>
        <v>12205400</v>
      </c>
    </row>
    <row r="67" spans="1:7" x14ac:dyDescent="0.25">
      <c r="A67" s="146" t="s">
        <v>162</v>
      </c>
      <c r="B67" s="275"/>
      <c r="C67" s="428" t="s">
        <v>163</v>
      </c>
      <c r="D67" s="428"/>
      <c r="E67" s="428"/>
      <c r="F67" s="26">
        <f>F68+F69+F70</f>
        <v>3640000</v>
      </c>
      <c r="G67" s="26">
        <f>G68+G69+G70</f>
        <v>3640000</v>
      </c>
    </row>
    <row r="68" spans="1:7" x14ac:dyDescent="0.25">
      <c r="A68" s="146"/>
      <c r="B68" s="275"/>
      <c r="C68" s="288" t="s">
        <v>164</v>
      </c>
      <c r="D68" s="288" t="s">
        <v>374</v>
      </c>
      <c r="E68" s="287"/>
      <c r="F68" s="283">
        <v>3400000</v>
      </c>
      <c r="G68" s="283">
        <v>3400000</v>
      </c>
    </row>
    <row r="69" spans="1:7" x14ac:dyDescent="0.25">
      <c r="A69" s="147"/>
      <c r="B69" s="268"/>
      <c r="C69" s="140" t="s">
        <v>164</v>
      </c>
      <c r="D69" s="429" t="s">
        <v>179</v>
      </c>
      <c r="E69" s="429"/>
      <c r="F69" s="285">
        <v>140000</v>
      </c>
      <c r="G69" s="285">
        <v>140000</v>
      </c>
    </row>
    <row r="70" spans="1:7" x14ac:dyDescent="0.25">
      <c r="A70" s="267"/>
      <c r="B70" s="284"/>
      <c r="C70" s="140" t="s">
        <v>164</v>
      </c>
      <c r="D70" s="288" t="s">
        <v>347</v>
      </c>
      <c r="E70" s="288"/>
      <c r="F70" s="285">
        <v>100000</v>
      </c>
      <c r="G70" s="285">
        <v>100000</v>
      </c>
    </row>
    <row r="71" spans="1:7" x14ac:dyDescent="0.25">
      <c r="A71" s="149" t="s">
        <v>188</v>
      </c>
      <c r="B71" s="137"/>
      <c r="C71" s="432" t="s">
        <v>168</v>
      </c>
      <c r="D71" s="433"/>
      <c r="E71" s="434"/>
      <c r="F71" s="30">
        <f>F72+F73</f>
        <v>0</v>
      </c>
      <c r="G71" s="30">
        <f>G72+G73</f>
        <v>0</v>
      </c>
    </row>
    <row r="72" spans="1:7" x14ac:dyDescent="0.25">
      <c r="A72" s="267"/>
      <c r="B72" s="150"/>
      <c r="C72" s="268" t="s">
        <v>354</v>
      </c>
      <c r="D72" s="409" t="s">
        <v>355</v>
      </c>
      <c r="E72" s="410"/>
      <c r="F72" s="26">
        <v>0</v>
      </c>
      <c r="G72" s="26">
        <v>0</v>
      </c>
    </row>
    <row r="73" spans="1:7" x14ac:dyDescent="0.25">
      <c r="A73" s="267"/>
      <c r="B73" s="150"/>
      <c r="C73" s="268" t="s">
        <v>362</v>
      </c>
      <c r="D73" s="409" t="s">
        <v>363</v>
      </c>
      <c r="E73" s="410"/>
      <c r="F73" s="26">
        <v>0</v>
      </c>
      <c r="G73" s="26">
        <v>0</v>
      </c>
    </row>
    <row r="74" spans="1:7" x14ac:dyDescent="0.25">
      <c r="A74" s="149" t="s">
        <v>194</v>
      </c>
      <c r="B74" s="137"/>
      <c r="C74" s="369" t="s">
        <v>168</v>
      </c>
      <c r="D74" s="370"/>
      <c r="E74" s="411"/>
      <c r="F74" s="30">
        <f>F75</f>
        <v>0</v>
      </c>
      <c r="G74" s="30">
        <f>G75</f>
        <v>8565400</v>
      </c>
    </row>
    <row r="75" spans="1:7" x14ac:dyDescent="0.25">
      <c r="A75" s="149"/>
      <c r="B75" s="137"/>
      <c r="C75" s="150" t="s">
        <v>210</v>
      </c>
      <c r="D75" s="372" t="s">
        <v>169</v>
      </c>
      <c r="E75" s="410"/>
      <c r="F75" s="26">
        <v>0</v>
      </c>
      <c r="G75" s="26">
        <v>8565400</v>
      </c>
    </row>
    <row r="76" spans="1:7" x14ac:dyDescent="0.25">
      <c r="A76" s="423" t="s">
        <v>208</v>
      </c>
      <c r="B76" s="424"/>
      <c r="C76" s="424"/>
      <c r="D76" s="424"/>
      <c r="E76" s="426"/>
      <c r="F76" s="151">
        <f t="shared" ref="F76:G77" si="4">F77</f>
        <v>420000</v>
      </c>
      <c r="G76" s="151">
        <f t="shared" si="4"/>
        <v>420000</v>
      </c>
    </row>
    <row r="77" spans="1:7" x14ac:dyDescent="0.25">
      <c r="A77" s="146" t="s">
        <v>162</v>
      </c>
      <c r="B77" s="42"/>
      <c r="C77" s="369" t="s">
        <v>163</v>
      </c>
      <c r="D77" s="370"/>
      <c r="E77" s="411"/>
      <c r="F77" s="26">
        <f t="shared" si="4"/>
        <v>420000</v>
      </c>
      <c r="G77" s="26">
        <f t="shared" si="4"/>
        <v>420000</v>
      </c>
    </row>
    <row r="78" spans="1:7" x14ac:dyDescent="0.25">
      <c r="A78" s="147"/>
      <c r="B78" s="43"/>
      <c r="C78" s="43" t="s">
        <v>164</v>
      </c>
      <c r="D78" s="372" t="s">
        <v>245</v>
      </c>
      <c r="E78" s="410"/>
      <c r="F78" s="26">
        <v>420000</v>
      </c>
      <c r="G78" s="26">
        <v>420000</v>
      </c>
    </row>
    <row r="79" spans="1:7" x14ac:dyDescent="0.25">
      <c r="A79" s="399" t="s">
        <v>255</v>
      </c>
      <c r="B79" s="367"/>
      <c r="C79" s="367"/>
      <c r="D79" s="367"/>
      <c r="E79" s="400"/>
      <c r="F79" s="152">
        <f>F66+F58+F49+F38+F25+F11+F76+F22+F61</f>
        <v>149166196</v>
      </c>
      <c r="G79" s="152">
        <f>G66+G58+G49+G38+G25+G11+G76+G22+G61</f>
        <v>176961346</v>
      </c>
    </row>
    <row r="80" spans="1:7" x14ac:dyDescent="0.25">
      <c r="A80" s="147"/>
      <c r="B80" s="43"/>
      <c r="C80" s="42"/>
      <c r="D80" s="43"/>
      <c r="E80" s="43"/>
      <c r="F80" s="116"/>
      <c r="G80" s="116"/>
    </row>
    <row r="81" spans="1:7" x14ac:dyDescent="0.25">
      <c r="A81" s="145" t="s">
        <v>129</v>
      </c>
      <c r="B81" s="399" t="s">
        <v>130</v>
      </c>
      <c r="C81" s="367"/>
      <c r="D81" s="367"/>
      <c r="E81" s="368"/>
      <c r="F81" s="56">
        <f>F39+F59+F50</f>
        <v>43149578</v>
      </c>
      <c r="G81" s="56">
        <f>G39+G59+G50+G62</f>
        <v>55122728</v>
      </c>
    </row>
    <row r="82" spans="1:7" x14ac:dyDescent="0.25">
      <c r="A82" s="145" t="s">
        <v>191</v>
      </c>
      <c r="B82" s="399" t="s">
        <v>192</v>
      </c>
      <c r="C82" s="367"/>
      <c r="D82" s="367"/>
      <c r="E82" s="368"/>
      <c r="F82" s="56">
        <f>F47+F61</f>
        <v>11973150</v>
      </c>
      <c r="G82" s="56">
        <f>G47</f>
        <v>6000000</v>
      </c>
    </row>
    <row r="83" spans="1:7" x14ac:dyDescent="0.25">
      <c r="A83" s="145" t="s">
        <v>147</v>
      </c>
      <c r="B83" s="399" t="s">
        <v>148</v>
      </c>
      <c r="C83" s="367"/>
      <c r="D83" s="367"/>
      <c r="E83" s="368"/>
      <c r="F83" s="56">
        <f>F26</f>
        <v>38500000</v>
      </c>
      <c r="G83" s="56">
        <f>G26</f>
        <v>38900000</v>
      </c>
    </row>
    <row r="84" spans="1:7" x14ac:dyDescent="0.25">
      <c r="A84" s="145" t="s">
        <v>162</v>
      </c>
      <c r="B84" s="399" t="s">
        <v>163</v>
      </c>
      <c r="C84" s="367"/>
      <c r="D84" s="367"/>
      <c r="E84" s="368"/>
      <c r="F84" s="56">
        <f>F12+F67+F77+F23</f>
        <v>5320000</v>
      </c>
      <c r="G84" s="56">
        <f>G12+G67+G77+G23</f>
        <v>5320000</v>
      </c>
    </row>
    <row r="85" spans="1:7" x14ac:dyDescent="0.25">
      <c r="A85" s="145" t="s">
        <v>193</v>
      </c>
      <c r="B85" s="399" t="s">
        <v>168</v>
      </c>
      <c r="C85" s="367"/>
      <c r="D85" s="367"/>
      <c r="E85" s="368"/>
      <c r="F85" s="56">
        <f>F71</f>
        <v>0</v>
      </c>
      <c r="G85" s="56">
        <f>G71</f>
        <v>0</v>
      </c>
    </row>
    <row r="86" spans="1:7" x14ac:dyDescent="0.25">
      <c r="A86" s="145" t="s">
        <v>188</v>
      </c>
      <c r="B86" s="399" t="s">
        <v>189</v>
      </c>
      <c r="C86" s="367"/>
      <c r="D86" s="367"/>
      <c r="E86" s="368"/>
      <c r="F86" s="56">
        <f>F18</f>
        <v>0</v>
      </c>
      <c r="G86" s="56">
        <f>G18</f>
        <v>8000000</v>
      </c>
    </row>
    <row r="87" spans="1:7" x14ac:dyDescent="0.25">
      <c r="A87" s="145" t="s">
        <v>194</v>
      </c>
      <c r="B87" s="401" t="s">
        <v>169</v>
      </c>
      <c r="C87" s="402"/>
      <c r="D87" s="402"/>
      <c r="E87" s="403"/>
      <c r="F87" s="56">
        <f>F74</f>
        <v>0</v>
      </c>
      <c r="G87" s="56">
        <f>G20+G74</f>
        <v>13565400</v>
      </c>
    </row>
    <row r="88" spans="1:7" x14ac:dyDescent="0.25">
      <c r="A88" s="145" t="s">
        <v>170</v>
      </c>
      <c r="B88" s="399" t="s">
        <v>171</v>
      </c>
      <c r="C88" s="367"/>
      <c r="D88" s="367"/>
      <c r="E88" s="368"/>
      <c r="F88" s="56">
        <f>F54</f>
        <v>50223468</v>
      </c>
      <c r="G88" s="56">
        <f>G54</f>
        <v>50053218</v>
      </c>
    </row>
    <row r="89" spans="1:7" ht="15.75" thickBot="1" x14ac:dyDescent="0.3">
      <c r="A89" s="153"/>
      <c r="B89" s="396" t="s">
        <v>178</v>
      </c>
      <c r="C89" s="397"/>
      <c r="D89" s="397"/>
      <c r="E89" s="398"/>
      <c r="F89" s="59">
        <f>SUM(F81:F88)</f>
        <v>149166196</v>
      </c>
      <c r="G89" s="59">
        <f>SUM(G81:G88)</f>
        <v>176961346</v>
      </c>
    </row>
  </sheetData>
  <mergeCells count="80">
    <mergeCell ref="G8:G9"/>
    <mergeCell ref="C77:E77"/>
    <mergeCell ref="D52:E52"/>
    <mergeCell ref="D78:E78"/>
    <mergeCell ref="A76:E76"/>
    <mergeCell ref="A58:E58"/>
    <mergeCell ref="D55:E55"/>
    <mergeCell ref="D57:E57"/>
    <mergeCell ref="C59:E59"/>
    <mergeCell ref="D60:E60"/>
    <mergeCell ref="C67:E67"/>
    <mergeCell ref="D69:E69"/>
    <mergeCell ref="C54:E54"/>
    <mergeCell ref="D56:E56"/>
    <mergeCell ref="C71:E71"/>
    <mergeCell ref="D72:E72"/>
    <mergeCell ref="D73:E73"/>
    <mergeCell ref="D51:E51"/>
    <mergeCell ref="D75:E75"/>
    <mergeCell ref="C74:E74"/>
    <mergeCell ref="A1:E1"/>
    <mergeCell ref="A3:E3"/>
    <mergeCell ref="A4:E4"/>
    <mergeCell ref="A5:E5"/>
    <mergeCell ref="A8:E9"/>
    <mergeCell ref="A66:E66"/>
    <mergeCell ref="D43:E43"/>
    <mergeCell ref="D48:E48"/>
    <mergeCell ref="C50:E50"/>
    <mergeCell ref="C12:E12"/>
    <mergeCell ref="A22:E22"/>
    <mergeCell ref="D45:E45"/>
    <mergeCell ref="D46:E46"/>
    <mergeCell ref="B89:E89"/>
    <mergeCell ref="A79:E79"/>
    <mergeCell ref="B81:E81"/>
    <mergeCell ref="B82:E82"/>
    <mergeCell ref="B83:E83"/>
    <mergeCell ref="B87:E87"/>
    <mergeCell ref="B88:E88"/>
    <mergeCell ref="B84:E84"/>
    <mergeCell ref="B86:E86"/>
    <mergeCell ref="B85:E85"/>
    <mergeCell ref="A61:E61"/>
    <mergeCell ref="C64:E64"/>
    <mergeCell ref="D65:E65"/>
    <mergeCell ref="C62:E62"/>
    <mergeCell ref="D63:E63"/>
    <mergeCell ref="A11:E11"/>
    <mergeCell ref="D31:E31"/>
    <mergeCell ref="C23:E23"/>
    <mergeCell ref="D24:E24"/>
    <mergeCell ref="D27:E27"/>
    <mergeCell ref="D19:E19"/>
    <mergeCell ref="C18:E18"/>
    <mergeCell ref="C26:E26"/>
    <mergeCell ref="D30:E30"/>
    <mergeCell ref="D28:E28"/>
    <mergeCell ref="D29:E29"/>
    <mergeCell ref="D34:E34"/>
    <mergeCell ref="D36:E36"/>
    <mergeCell ref="D35:E35"/>
    <mergeCell ref="D33:E33"/>
    <mergeCell ref="A25:E25"/>
    <mergeCell ref="F8:F9"/>
    <mergeCell ref="A49:E49"/>
    <mergeCell ref="C39:E39"/>
    <mergeCell ref="D40:E40"/>
    <mergeCell ref="D41:E41"/>
    <mergeCell ref="D42:E42"/>
    <mergeCell ref="C47:E47"/>
    <mergeCell ref="D17:E17"/>
    <mergeCell ref="D14:E14"/>
    <mergeCell ref="D13:E13"/>
    <mergeCell ref="D37:E37"/>
    <mergeCell ref="D44:E44"/>
    <mergeCell ref="A38:E38"/>
    <mergeCell ref="C20:E20"/>
    <mergeCell ref="D21:E21"/>
    <mergeCell ref="D32:E3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68"/>
  <sheetViews>
    <sheetView view="pageBreakPreview" topLeftCell="A43" zoomScale="125" zoomScaleNormal="100" zoomScaleSheetLayoutView="125" workbookViewId="0">
      <selection activeCell="F64" sqref="F64"/>
    </sheetView>
  </sheetViews>
  <sheetFormatPr defaultRowHeight="15" x14ac:dyDescent="0.25"/>
  <cols>
    <col min="1" max="1" width="3.85546875" customWidth="1"/>
    <col min="2" max="2" width="5" customWidth="1"/>
    <col min="3" max="3" width="6" customWidth="1"/>
    <col min="4" max="4" width="51.85546875" customWidth="1"/>
    <col min="5" max="5" width="11" customWidth="1"/>
    <col min="6" max="6" width="11.7109375" customWidth="1"/>
  </cols>
  <sheetData>
    <row r="2" spans="1:6" x14ac:dyDescent="0.25">
      <c r="A2" s="37"/>
      <c r="B2" s="37"/>
      <c r="C2" s="37"/>
      <c r="D2" s="135" t="s">
        <v>412</v>
      </c>
    </row>
    <row r="3" spans="1:6" x14ac:dyDescent="0.25">
      <c r="A3" s="414" t="s">
        <v>0</v>
      </c>
      <c r="B3" s="414"/>
      <c r="C3" s="414"/>
      <c r="D3" s="414"/>
    </row>
    <row r="4" spans="1:6" x14ac:dyDescent="0.25">
      <c r="A4" s="414" t="s">
        <v>397</v>
      </c>
      <c r="B4" s="414"/>
      <c r="C4" s="414"/>
      <c r="D4" s="414"/>
    </row>
    <row r="5" spans="1:6" x14ac:dyDescent="0.25">
      <c r="A5" s="414" t="s">
        <v>126</v>
      </c>
      <c r="B5" s="414"/>
      <c r="C5" s="414"/>
      <c r="D5" s="414"/>
    </row>
    <row r="6" spans="1:6" ht="15.75" thickBot="1" x14ac:dyDescent="0.3">
      <c r="A6" s="37"/>
      <c r="B6" s="37"/>
      <c r="C6" s="37"/>
      <c r="D6" s="37"/>
    </row>
    <row r="7" spans="1:6" x14ac:dyDescent="0.25">
      <c r="A7" s="441" t="s">
        <v>127</v>
      </c>
      <c r="B7" s="442"/>
      <c r="C7" s="442"/>
      <c r="D7" s="442"/>
      <c r="E7" s="435" t="s">
        <v>128</v>
      </c>
      <c r="F7" s="435" t="s">
        <v>433</v>
      </c>
    </row>
    <row r="8" spans="1:6" x14ac:dyDescent="0.25">
      <c r="A8" s="443"/>
      <c r="B8" s="444"/>
      <c r="C8" s="444"/>
      <c r="D8" s="444"/>
      <c r="E8" s="366"/>
      <c r="F8" s="366"/>
    </row>
    <row r="9" spans="1:6" x14ac:dyDescent="0.25">
      <c r="A9" s="445"/>
      <c r="B9" s="446"/>
      <c r="C9" s="446"/>
      <c r="D9" s="446"/>
      <c r="E9" s="366"/>
      <c r="F9" s="366"/>
    </row>
    <row r="10" spans="1:6" x14ac:dyDescent="0.25">
      <c r="A10" s="74">
        <v>1</v>
      </c>
      <c r="B10" s="39">
        <v>2</v>
      </c>
      <c r="C10" s="39">
        <v>3</v>
      </c>
      <c r="D10" s="39">
        <v>4</v>
      </c>
      <c r="E10" s="54">
        <v>7</v>
      </c>
      <c r="F10" s="54">
        <v>7</v>
      </c>
    </row>
    <row r="11" spans="1:6" x14ac:dyDescent="0.25">
      <c r="A11" s="75" t="s">
        <v>129</v>
      </c>
      <c r="B11" s="40"/>
      <c r="C11" s="436" t="s">
        <v>130</v>
      </c>
      <c r="D11" s="437"/>
      <c r="E11" s="76">
        <f>E12+E25</f>
        <v>43149578</v>
      </c>
      <c r="F11" s="76">
        <f>F12+F25</f>
        <v>55122728</v>
      </c>
    </row>
    <row r="12" spans="1:6" x14ac:dyDescent="0.25">
      <c r="A12" s="77"/>
      <c r="B12" s="41" t="s">
        <v>131</v>
      </c>
      <c r="C12" s="41"/>
      <c r="D12" s="41" t="s">
        <v>132</v>
      </c>
      <c r="E12" s="56">
        <f>E13+E21+E22+E23+E24</f>
        <v>34611318</v>
      </c>
      <c r="F12" s="56">
        <f>F13+F21+F22+F23+F24</f>
        <v>34611318</v>
      </c>
    </row>
    <row r="13" spans="1:6" x14ac:dyDescent="0.25">
      <c r="A13" s="78"/>
      <c r="B13" s="42"/>
      <c r="C13" s="43" t="s">
        <v>133</v>
      </c>
      <c r="D13" s="43" t="s">
        <v>134</v>
      </c>
      <c r="E13" s="57">
        <f>E14+E15+E16+E17+E18+E19+E20</f>
        <v>18483149</v>
      </c>
      <c r="F13" s="57">
        <f>F14+F15+F16+F17+F18+F19+F20</f>
        <v>18483149</v>
      </c>
    </row>
    <row r="14" spans="1:6" x14ac:dyDescent="0.25">
      <c r="A14" s="78"/>
      <c r="B14" s="42"/>
      <c r="C14" s="43"/>
      <c r="D14" s="43" t="s">
        <v>135</v>
      </c>
      <c r="E14" s="57">
        <v>1254623</v>
      </c>
      <c r="F14" s="57">
        <v>1254623</v>
      </c>
    </row>
    <row r="15" spans="1:6" x14ac:dyDescent="0.25">
      <c r="A15" s="78"/>
      <c r="B15" s="42"/>
      <c r="C15" s="43"/>
      <c r="D15" s="43" t="s">
        <v>136</v>
      </c>
      <c r="E15" s="57">
        <v>1869000</v>
      </c>
      <c r="F15" s="57">
        <v>1869000</v>
      </c>
    </row>
    <row r="16" spans="1:6" x14ac:dyDescent="0.25">
      <c r="A16" s="78"/>
      <c r="B16" s="42"/>
      <c r="C16" s="43"/>
      <c r="D16" s="43" t="s">
        <v>137</v>
      </c>
      <c r="E16" s="57">
        <v>119149</v>
      </c>
      <c r="F16" s="57">
        <v>119149</v>
      </c>
    </row>
    <row r="17" spans="1:6" x14ac:dyDescent="0.25">
      <c r="A17" s="78"/>
      <c r="B17" s="42"/>
      <c r="C17" s="43"/>
      <c r="D17" s="43" t="s">
        <v>138</v>
      </c>
      <c r="E17" s="57">
        <v>819103</v>
      </c>
      <c r="F17" s="57">
        <v>819103</v>
      </c>
    </row>
    <row r="18" spans="1:6" x14ac:dyDescent="0.25">
      <c r="A18" s="78"/>
      <c r="B18" s="42"/>
      <c r="C18" s="43"/>
      <c r="D18" s="43" t="s">
        <v>139</v>
      </c>
      <c r="E18" s="57">
        <v>7863732</v>
      </c>
      <c r="F18" s="57">
        <v>7863732</v>
      </c>
    </row>
    <row r="19" spans="1:6" x14ac:dyDescent="0.25">
      <c r="A19" s="78"/>
      <c r="B19" s="42"/>
      <c r="C19" s="43"/>
      <c r="D19" s="43" t="s">
        <v>140</v>
      </c>
      <c r="E19" s="57">
        <v>173181</v>
      </c>
      <c r="F19" s="57">
        <v>173181</v>
      </c>
    </row>
    <row r="20" spans="1:6" x14ac:dyDescent="0.25">
      <c r="A20" s="78"/>
      <c r="B20" s="42"/>
      <c r="C20" s="43"/>
      <c r="D20" s="43" t="s">
        <v>377</v>
      </c>
      <c r="E20" s="57">
        <v>6384361</v>
      </c>
      <c r="F20" s="57">
        <v>6384361</v>
      </c>
    </row>
    <row r="21" spans="1:6" x14ac:dyDescent="0.25">
      <c r="A21" s="79"/>
      <c r="B21" s="43"/>
      <c r="C21" s="43" t="s">
        <v>141</v>
      </c>
      <c r="D21" s="43" t="s">
        <v>211</v>
      </c>
      <c r="E21" s="80">
        <v>11625958</v>
      </c>
      <c r="F21" s="80">
        <v>11625958</v>
      </c>
    </row>
    <row r="22" spans="1:6" x14ac:dyDescent="0.25">
      <c r="A22" s="79"/>
      <c r="B22" s="43"/>
      <c r="C22" s="43" t="s">
        <v>142</v>
      </c>
      <c r="D22" s="43" t="s">
        <v>143</v>
      </c>
      <c r="E22" s="80">
        <v>4502211</v>
      </c>
      <c r="F22" s="80">
        <v>4502211</v>
      </c>
    </row>
    <row r="23" spans="1:6" x14ac:dyDescent="0.25">
      <c r="A23" s="79"/>
      <c r="B23" s="43"/>
      <c r="C23" s="43" t="s">
        <v>201</v>
      </c>
      <c r="D23" s="43" t="s">
        <v>220</v>
      </c>
      <c r="E23" s="80">
        <v>0</v>
      </c>
      <c r="F23" s="80">
        <v>0</v>
      </c>
    </row>
    <row r="24" spans="1:6" x14ac:dyDescent="0.25">
      <c r="A24" s="79"/>
      <c r="B24" s="43"/>
      <c r="C24" s="43" t="s">
        <v>202</v>
      </c>
      <c r="D24" s="43" t="s">
        <v>218</v>
      </c>
      <c r="E24" s="80">
        <v>0</v>
      </c>
      <c r="F24" s="80">
        <v>0</v>
      </c>
    </row>
    <row r="25" spans="1:6" x14ac:dyDescent="0.25">
      <c r="A25" s="77"/>
      <c r="B25" s="41" t="s">
        <v>144</v>
      </c>
      <c r="C25" s="41"/>
      <c r="D25" s="41" t="s">
        <v>145</v>
      </c>
      <c r="E25" s="56">
        <f>E26+E27+E28</f>
        <v>8538260</v>
      </c>
      <c r="F25" s="56">
        <f>F26+F27+F28+F29</f>
        <v>20511410</v>
      </c>
    </row>
    <row r="26" spans="1:6" x14ac:dyDescent="0.25">
      <c r="A26" s="79"/>
      <c r="B26" s="44"/>
      <c r="C26" s="44"/>
      <c r="D26" s="45" t="s">
        <v>146</v>
      </c>
      <c r="E26" s="80">
        <v>3600000</v>
      </c>
      <c r="F26" s="80">
        <v>3600000</v>
      </c>
    </row>
    <row r="27" spans="1:6" x14ac:dyDescent="0.25">
      <c r="A27" s="79"/>
      <c r="B27" s="44"/>
      <c r="C27" s="44"/>
      <c r="D27" s="45" t="s">
        <v>219</v>
      </c>
      <c r="E27" s="80">
        <v>378000</v>
      </c>
      <c r="F27" s="80">
        <v>378000</v>
      </c>
    </row>
    <row r="28" spans="1:6" x14ac:dyDescent="0.25">
      <c r="A28" s="79"/>
      <c r="B28" s="44"/>
      <c r="C28" s="280"/>
      <c r="D28" s="281" t="s">
        <v>145</v>
      </c>
      <c r="E28" s="80">
        <v>4560260</v>
      </c>
      <c r="F28" s="80">
        <v>4560260</v>
      </c>
    </row>
    <row r="29" spans="1:6" s="320" customFormat="1" x14ac:dyDescent="0.25">
      <c r="A29" s="79"/>
      <c r="B29" s="44"/>
      <c r="C29" s="280"/>
      <c r="D29" s="45" t="s">
        <v>418</v>
      </c>
      <c r="E29" s="80"/>
      <c r="F29" s="80">
        <v>11973150</v>
      </c>
    </row>
    <row r="30" spans="1:6" x14ac:dyDescent="0.25">
      <c r="A30" s="81" t="s">
        <v>191</v>
      </c>
      <c r="B30" s="46"/>
      <c r="C30" s="438" t="s">
        <v>222</v>
      </c>
      <c r="D30" s="439"/>
      <c r="E30" s="129">
        <f>E31+E32</f>
        <v>11973150</v>
      </c>
      <c r="F30" s="129">
        <f>F31+F32</f>
        <v>6000000</v>
      </c>
    </row>
    <row r="31" spans="1:6" x14ac:dyDescent="0.25">
      <c r="A31" s="79"/>
      <c r="B31" s="44" t="s">
        <v>221</v>
      </c>
      <c r="C31" s="44"/>
      <c r="D31" s="45" t="s">
        <v>418</v>
      </c>
      <c r="E31" s="80">
        <v>11973150</v>
      </c>
      <c r="F31" s="80">
        <v>0</v>
      </c>
    </row>
    <row r="32" spans="1:6" x14ac:dyDescent="0.25">
      <c r="A32" s="79"/>
      <c r="B32" s="44"/>
      <c r="C32" s="44"/>
      <c r="D32" s="45" t="s">
        <v>434</v>
      </c>
      <c r="E32" s="80">
        <v>0</v>
      </c>
      <c r="F32" s="80">
        <v>6000000</v>
      </c>
    </row>
    <row r="33" spans="1:6" x14ac:dyDescent="0.25">
      <c r="A33" s="81" t="s">
        <v>147</v>
      </c>
      <c r="B33" s="41"/>
      <c r="C33" s="399" t="s">
        <v>148</v>
      </c>
      <c r="D33" s="368"/>
      <c r="E33" s="56">
        <f>E34+E37</f>
        <v>38500000</v>
      </c>
      <c r="F33" s="56">
        <f>F34+F37</f>
        <v>38900000</v>
      </c>
    </row>
    <row r="34" spans="1:6" x14ac:dyDescent="0.25">
      <c r="A34" s="79"/>
      <c r="B34" s="42" t="s">
        <v>149</v>
      </c>
      <c r="C34" s="42"/>
      <c r="D34" s="42" t="s">
        <v>150</v>
      </c>
      <c r="E34" s="22">
        <f>SUM(E35:E36)</f>
        <v>27500000</v>
      </c>
      <c r="F34" s="22">
        <f>SUM(F35:F36)</f>
        <v>27500000</v>
      </c>
    </row>
    <row r="35" spans="1:6" x14ac:dyDescent="0.25">
      <c r="A35" s="79"/>
      <c r="B35" s="43"/>
      <c r="C35" s="43"/>
      <c r="D35" s="43" t="s">
        <v>151</v>
      </c>
      <c r="E35" s="57">
        <v>26000000</v>
      </c>
      <c r="F35" s="57">
        <v>26000000</v>
      </c>
    </row>
    <row r="36" spans="1:6" x14ac:dyDescent="0.25">
      <c r="A36" s="78"/>
      <c r="B36" s="42"/>
      <c r="C36" s="42"/>
      <c r="D36" s="43" t="s">
        <v>152</v>
      </c>
      <c r="E36" s="57">
        <v>1500000</v>
      </c>
      <c r="F36" s="57">
        <v>1500000</v>
      </c>
    </row>
    <row r="37" spans="1:6" x14ac:dyDescent="0.25">
      <c r="A37" s="81"/>
      <c r="B37" s="41" t="s">
        <v>153</v>
      </c>
      <c r="C37" s="41"/>
      <c r="D37" s="41" t="s">
        <v>154</v>
      </c>
      <c r="E37" s="56">
        <f>E38+E40+E42</f>
        <v>11000000</v>
      </c>
      <c r="F37" s="56">
        <f>F38+F40+F42</f>
        <v>11400000</v>
      </c>
    </row>
    <row r="38" spans="1:6" x14ac:dyDescent="0.25">
      <c r="A38" s="78"/>
      <c r="B38" s="43"/>
      <c r="C38" s="43" t="s">
        <v>155</v>
      </c>
      <c r="D38" s="43" t="s">
        <v>156</v>
      </c>
      <c r="E38" s="57">
        <f>E39</f>
        <v>6000000</v>
      </c>
      <c r="F38" s="57">
        <f>F39</f>
        <v>6000000</v>
      </c>
    </row>
    <row r="39" spans="1:6" x14ac:dyDescent="0.25">
      <c r="A39" s="78"/>
      <c r="B39" s="43"/>
      <c r="C39" s="43"/>
      <c r="D39" s="43" t="s">
        <v>157</v>
      </c>
      <c r="E39" s="57">
        <v>6000000</v>
      </c>
      <c r="F39" s="57">
        <v>6000000</v>
      </c>
    </row>
    <row r="40" spans="1:6" x14ac:dyDescent="0.25">
      <c r="A40" s="78"/>
      <c r="B40" s="43"/>
      <c r="C40" s="43" t="s">
        <v>158</v>
      </c>
      <c r="D40" s="43" t="s">
        <v>159</v>
      </c>
      <c r="E40" s="57">
        <f>E41</f>
        <v>4800000</v>
      </c>
      <c r="F40" s="57">
        <f>F41</f>
        <v>4800000</v>
      </c>
    </row>
    <row r="41" spans="1:6" x14ac:dyDescent="0.25">
      <c r="A41" s="78"/>
      <c r="B41" s="43"/>
      <c r="C41" s="43"/>
      <c r="D41" s="43" t="s">
        <v>160</v>
      </c>
      <c r="E41" s="57">
        <v>4800000</v>
      </c>
      <c r="F41" s="57">
        <v>4800000</v>
      </c>
    </row>
    <row r="42" spans="1:6" x14ac:dyDescent="0.25">
      <c r="A42" s="78"/>
      <c r="B42" s="43"/>
      <c r="C42" s="43" t="s">
        <v>226</v>
      </c>
      <c r="D42" s="43" t="s">
        <v>227</v>
      </c>
      <c r="E42" s="57">
        <f>E43</f>
        <v>200000</v>
      </c>
      <c r="F42" s="57">
        <f>F43</f>
        <v>600000</v>
      </c>
    </row>
    <row r="43" spans="1:6" x14ac:dyDescent="0.25">
      <c r="A43" s="78"/>
      <c r="B43" s="43"/>
      <c r="C43" s="150"/>
      <c r="D43" s="43" t="s">
        <v>161</v>
      </c>
      <c r="E43" s="57">
        <v>200000</v>
      </c>
      <c r="F43" s="57">
        <v>600000</v>
      </c>
    </row>
    <row r="44" spans="1:6" x14ac:dyDescent="0.25">
      <c r="A44" s="78"/>
      <c r="B44" s="268"/>
      <c r="C44" s="140"/>
      <c r="D44" s="147" t="s">
        <v>360</v>
      </c>
      <c r="E44" s="57">
        <v>0</v>
      </c>
      <c r="F44" s="57">
        <v>0</v>
      </c>
    </row>
    <row r="45" spans="1:6" x14ac:dyDescent="0.25">
      <c r="A45" s="81" t="s">
        <v>162</v>
      </c>
      <c r="B45" s="41"/>
      <c r="C45" s="440" t="s">
        <v>163</v>
      </c>
      <c r="D45" s="368"/>
      <c r="E45" s="82">
        <f>E46+E52+E55+E56+E54</f>
        <v>5320000</v>
      </c>
      <c r="F45" s="82">
        <f>F46+F52+F55+F56+F54</f>
        <v>5320000</v>
      </c>
    </row>
    <row r="46" spans="1:6" x14ac:dyDescent="0.25">
      <c r="A46" s="79"/>
      <c r="B46" s="43"/>
      <c r="C46" s="43" t="s">
        <v>164</v>
      </c>
      <c r="D46" s="43" t="s">
        <v>165</v>
      </c>
      <c r="E46" s="57">
        <f>E47+E48+E49+E50+E51</f>
        <v>4470000</v>
      </c>
      <c r="F46" s="57">
        <f>F47+F48+F49+F50+F51</f>
        <v>4470000</v>
      </c>
    </row>
    <row r="47" spans="1:6" x14ac:dyDescent="0.25">
      <c r="A47" s="79"/>
      <c r="B47" s="43"/>
      <c r="C47" s="43"/>
      <c r="D47" s="43" t="s">
        <v>207</v>
      </c>
      <c r="E47" s="57">
        <v>630000</v>
      </c>
      <c r="F47" s="57">
        <v>630000</v>
      </c>
    </row>
    <row r="48" spans="1:6" x14ac:dyDescent="0.25">
      <c r="A48" s="79"/>
      <c r="B48" s="43"/>
      <c r="C48" s="43"/>
      <c r="D48" s="43" t="s">
        <v>179</v>
      </c>
      <c r="E48" s="57">
        <v>140000</v>
      </c>
      <c r="F48" s="57">
        <v>140000</v>
      </c>
    </row>
    <row r="49" spans="1:6" x14ac:dyDescent="0.25">
      <c r="A49" s="79"/>
      <c r="B49" s="43"/>
      <c r="C49" s="43"/>
      <c r="D49" s="43" t="s">
        <v>347</v>
      </c>
      <c r="E49" s="57">
        <v>100000</v>
      </c>
      <c r="F49" s="57">
        <v>100000</v>
      </c>
    </row>
    <row r="50" spans="1:6" x14ac:dyDescent="0.25">
      <c r="A50" s="79"/>
      <c r="B50" s="43"/>
      <c r="C50" s="43"/>
      <c r="D50" s="43" t="s">
        <v>348</v>
      </c>
      <c r="E50" s="57">
        <v>200000</v>
      </c>
      <c r="F50" s="57">
        <v>200000</v>
      </c>
    </row>
    <row r="51" spans="1:6" x14ac:dyDescent="0.25">
      <c r="A51" s="79"/>
      <c r="B51" s="43"/>
      <c r="C51" s="43"/>
      <c r="D51" s="43" t="s">
        <v>374</v>
      </c>
      <c r="E51" s="57">
        <v>3400000</v>
      </c>
      <c r="F51" s="57">
        <v>3400000</v>
      </c>
    </row>
    <row r="52" spans="1:6" x14ac:dyDescent="0.25">
      <c r="A52" s="79"/>
      <c r="B52" s="43"/>
      <c r="C52" s="43" t="s">
        <v>166</v>
      </c>
      <c r="D52" s="43" t="s">
        <v>167</v>
      </c>
      <c r="E52" s="57">
        <v>850000</v>
      </c>
      <c r="F52" s="57">
        <v>850000</v>
      </c>
    </row>
    <row r="53" spans="1:6" x14ac:dyDescent="0.25">
      <c r="A53" s="79"/>
      <c r="B53" s="43"/>
      <c r="C53" s="43" t="s">
        <v>375</v>
      </c>
      <c r="D53" s="43" t="s">
        <v>378</v>
      </c>
      <c r="E53" s="57">
        <v>0</v>
      </c>
      <c r="F53" s="57">
        <v>0</v>
      </c>
    </row>
    <row r="54" spans="1:6" x14ac:dyDescent="0.25">
      <c r="A54" s="79"/>
      <c r="B54" s="43"/>
      <c r="C54" s="43" t="s">
        <v>351</v>
      </c>
      <c r="D54" s="43" t="s">
        <v>350</v>
      </c>
      <c r="E54" s="57">
        <v>0</v>
      </c>
      <c r="F54" s="57">
        <v>0</v>
      </c>
    </row>
    <row r="55" spans="1:6" x14ac:dyDescent="0.25">
      <c r="A55" s="79"/>
      <c r="B55" s="43"/>
      <c r="C55" s="43" t="s">
        <v>234</v>
      </c>
      <c r="D55" s="43" t="s">
        <v>235</v>
      </c>
      <c r="E55" s="57">
        <v>0</v>
      </c>
      <c r="F55" s="57">
        <v>0</v>
      </c>
    </row>
    <row r="56" spans="1:6" x14ac:dyDescent="0.25">
      <c r="A56" s="79"/>
      <c r="B56" s="43"/>
      <c r="C56" s="43" t="s">
        <v>236</v>
      </c>
      <c r="D56" s="43" t="s">
        <v>237</v>
      </c>
      <c r="E56" s="57">
        <v>0</v>
      </c>
      <c r="F56" s="57">
        <v>0</v>
      </c>
    </row>
    <row r="57" spans="1:6" x14ac:dyDescent="0.25">
      <c r="A57" s="81" t="s">
        <v>193</v>
      </c>
      <c r="B57" s="276"/>
      <c r="C57" s="399" t="s">
        <v>168</v>
      </c>
      <c r="D57" s="368"/>
      <c r="E57" s="56">
        <f>E58</f>
        <v>0</v>
      </c>
      <c r="F57" s="56">
        <f>F58</f>
        <v>0</v>
      </c>
    </row>
    <row r="58" spans="1:6" x14ac:dyDescent="0.25">
      <c r="A58" s="79"/>
      <c r="B58" s="43"/>
      <c r="C58" s="268" t="s">
        <v>364</v>
      </c>
      <c r="D58" s="147" t="s">
        <v>355</v>
      </c>
      <c r="E58" s="57">
        <v>0</v>
      </c>
      <c r="F58" s="57">
        <v>0</v>
      </c>
    </row>
    <row r="59" spans="1:6" x14ac:dyDescent="0.25">
      <c r="A59" s="79"/>
      <c r="B59" s="43"/>
      <c r="C59" s="268" t="s">
        <v>362</v>
      </c>
      <c r="D59" s="147" t="s">
        <v>363</v>
      </c>
      <c r="E59" s="57"/>
      <c r="F59" s="57"/>
    </row>
    <row r="60" spans="1:6" x14ac:dyDescent="0.25">
      <c r="A60" s="81" t="s">
        <v>188</v>
      </c>
      <c r="B60" s="41"/>
      <c r="C60" s="399" t="s">
        <v>189</v>
      </c>
      <c r="D60" s="368"/>
      <c r="E60" s="56">
        <f>E61</f>
        <v>0</v>
      </c>
      <c r="F60" s="56">
        <f>F61</f>
        <v>8000000</v>
      </c>
    </row>
    <row r="61" spans="1:6" x14ac:dyDescent="0.25">
      <c r="A61" s="79"/>
      <c r="B61" s="43" t="s">
        <v>214</v>
      </c>
      <c r="C61" s="43"/>
      <c r="D61" s="43" t="s">
        <v>217</v>
      </c>
      <c r="E61" s="57">
        <v>0</v>
      </c>
      <c r="F61" s="57">
        <v>8000000</v>
      </c>
    </row>
    <row r="62" spans="1:6" x14ac:dyDescent="0.25">
      <c r="A62" s="81" t="s">
        <v>210</v>
      </c>
      <c r="B62" s="41"/>
      <c r="C62" s="399" t="s">
        <v>168</v>
      </c>
      <c r="D62" s="368"/>
      <c r="E62" s="56">
        <f>E63</f>
        <v>0</v>
      </c>
      <c r="F62" s="56">
        <f>F63</f>
        <v>13565400</v>
      </c>
    </row>
    <row r="63" spans="1:6" x14ac:dyDescent="0.25">
      <c r="A63" s="79"/>
      <c r="B63" s="43"/>
      <c r="C63" s="43"/>
      <c r="D63" s="43" t="s">
        <v>240</v>
      </c>
      <c r="E63" s="57">
        <v>0</v>
      </c>
      <c r="F63" s="57">
        <v>13565400</v>
      </c>
    </row>
    <row r="64" spans="1:6" x14ac:dyDescent="0.25">
      <c r="A64" s="81" t="s">
        <v>170</v>
      </c>
      <c r="B64" s="41"/>
      <c r="C64" s="399" t="s">
        <v>171</v>
      </c>
      <c r="D64" s="368"/>
      <c r="E64" s="82">
        <f>E65</f>
        <v>50223468</v>
      </c>
      <c r="F64" s="82">
        <f>F65</f>
        <v>50053218</v>
      </c>
    </row>
    <row r="65" spans="1:6" x14ac:dyDescent="0.25">
      <c r="A65" s="77"/>
      <c r="B65" s="41" t="s">
        <v>172</v>
      </c>
      <c r="C65" s="41"/>
      <c r="D65" s="41" t="s">
        <v>173</v>
      </c>
      <c r="E65" s="82">
        <f>E66+E67</f>
        <v>50223468</v>
      </c>
      <c r="F65" s="82">
        <f>F66+F67</f>
        <v>50053218</v>
      </c>
    </row>
    <row r="66" spans="1:6" x14ac:dyDescent="0.25">
      <c r="A66" s="79"/>
      <c r="B66" s="43"/>
      <c r="C66" s="43" t="s">
        <v>174</v>
      </c>
      <c r="D66" s="43" t="s">
        <v>175</v>
      </c>
      <c r="E66" s="83">
        <v>50223468</v>
      </c>
      <c r="F66" s="83">
        <v>50053218</v>
      </c>
    </row>
    <row r="67" spans="1:6" x14ac:dyDescent="0.25">
      <c r="A67" s="79"/>
      <c r="B67" s="43"/>
      <c r="C67" s="43" t="s">
        <v>176</v>
      </c>
      <c r="D67" s="43" t="s">
        <v>177</v>
      </c>
      <c r="E67" s="55">
        <v>0</v>
      </c>
      <c r="F67" s="55">
        <v>0</v>
      </c>
    </row>
    <row r="68" spans="1:6" ht="15.75" thickBot="1" x14ac:dyDescent="0.3">
      <c r="A68" s="84"/>
      <c r="B68" s="58"/>
      <c r="C68" s="396" t="s">
        <v>178</v>
      </c>
      <c r="D68" s="398"/>
      <c r="E68" s="59">
        <f>E11+E33+E45+E64+E62+E60+E30+E57</f>
        <v>149166196</v>
      </c>
      <c r="F68" s="59">
        <f>F11+F33+F45+F64+F62+F60+F30+F57</f>
        <v>176961346</v>
      </c>
    </row>
  </sheetData>
  <mergeCells count="15">
    <mergeCell ref="C64:D64"/>
    <mergeCell ref="C68:D68"/>
    <mergeCell ref="C11:D11"/>
    <mergeCell ref="C30:D30"/>
    <mergeCell ref="C33:D33"/>
    <mergeCell ref="C45:D45"/>
    <mergeCell ref="C60:D60"/>
    <mergeCell ref="C57:D57"/>
    <mergeCell ref="A3:D3"/>
    <mergeCell ref="A4:D4"/>
    <mergeCell ref="A5:D5"/>
    <mergeCell ref="F7:F9"/>
    <mergeCell ref="C62:D62"/>
    <mergeCell ref="E7:E9"/>
    <mergeCell ref="A7:D9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AE88-BB63-46D2-9796-DCC247D92717}">
  <dimension ref="A1:F19"/>
  <sheetViews>
    <sheetView workbookViewId="0">
      <selection activeCell="C18" sqref="C18"/>
    </sheetView>
  </sheetViews>
  <sheetFormatPr defaultRowHeight="15" x14ac:dyDescent="0.25"/>
  <cols>
    <col min="1" max="1" width="13.42578125" customWidth="1"/>
    <col min="2" max="2" width="51" customWidth="1"/>
    <col min="3" max="3" width="12.28515625" customWidth="1"/>
    <col min="5" max="5" width="13.28515625" customWidth="1"/>
    <col min="6" max="6" width="12.28515625" customWidth="1"/>
  </cols>
  <sheetData>
    <row r="1" spans="1:6" ht="15.75" x14ac:dyDescent="0.25">
      <c r="B1" s="357" t="s">
        <v>426</v>
      </c>
      <c r="C1" s="447"/>
      <c r="D1" s="447"/>
      <c r="E1" s="447"/>
      <c r="F1" s="447"/>
    </row>
    <row r="2" spans="1:6" ht="15" customHeight="1" x14ac:dyDescent="0.25">
      <c r="A2" s="465" t="s">
        <v>203</v>
      </c>
      <c r="B2" s="465"/>
      <c r="C2" s="465"/>
      <c r="D2" s="465"/>
      <c r="E2" s="465"/>
      <c r="F2" s="465"/>
    </row>
    <row r="3" spans="1:6" ht="15.75" x14ac:dyDescent="0.25">
      <c r="A3" s="465" t="s">
        <v>397</v>
      </c>
      <c r="B3" s="465"/>
      <c r="C3" s="465"/>
      <c r="D3" s="465"/>
      <c r="E3" s="465"/>
      <c r="F3" s="465"/>
    </row>
    <row r="4" spans="1:6" ht="15.75" x14ac:dyDescent="0.25">
      <c r="A4" s="465" t="s">
        <v>258</v>
      </c>
      <c r="B4" s="465"/>
      <c r="C4" s="465"/>
      <c r="D4" s="465"/>
      <c r="E4" s="465"/>
      <c r="F4" s="465"/>
    </row>
    <row r="5" spans="1:6" ht="16.5" thickBot="1" x14ac:dyDescent="0.3">
      <c r="B5" s="154"/>
      <c r="C5" s="448" t="s">
        <v>2</v>
      </c>
      <c r="D5" s="418"/>
      <c r="E5" s="418"/>
      <c r="F5" s="418"/>
    </row>
    <row r="6" spans="1:6" x14ac:dyDescent="0.25">
      <c r="A6" s="449" t="s">
        <v>259</v>
      </c>
      <c r="B6" s="451" t="s">
        <v>186</v>
      </c>
      <c r="C6" s="454" t="s">
        <v>260</v>
      </c>
      <c r="D6" s="456" t="s">
        <v>261</v>
      </c>
      <c r="E6" s="458" t="s">
        <v>262</v>
      </c>
      <c r="F6" s="462" t="s">
        <v>263</v>
      </c>
    </row>
    <row r="7" spans="1:6" x14ac:dyDescent="0.25">
      <c r="A7" s="450"/>
      <c r="B7" s="452"/>
      <c r="C7" s="455"/>
      <c r="D7" s="457"/>
      <c r="E7" s="459"/>
      <c r="F7" s="463"/>
    </row>
    <row r="8" spans="1:6" x14ac:dyDescent="0.25">
      <c r="A8" s="450"/>
      <c r="B8" s="453"/>
      <c r="C8" s="455"/>
      <c r="D8" s="457"/>
      <c r="E8" s="459"/>
      <c r="F8" s="464"/>
    </row>
    <row r="9" spans="1:6" ht="15.75" x14ac:dyDescent="0.25">
      <c r="A9" s="155">
        <v>1</v>
      </c>
      <c r="B9" s="39">
        <v>2</v>
      </c>
      <c r="C9" s="156">
        <v>3</v>
      </c>
      <c r="D9" s="156">
        <v>4</v>
      </c>
      <c r="E9" s="39">
        <v>5</v>
      </c>
      <c r="F9" s="54">
        <v>6</v>
      </c>
    </row>
    <row r="10" spans="1:6" ht="15.75" x14ac:dyDescent="0.25">
      <c r="A10" s="157" t="s">
        <v>264</v>
      </c>
      <c r="B10" s="158" t="s">
        <v>265</v>
      </c>
      <c r="C10" s="159">
        <v>14060000</v>
      </c>
      <c r="D10" s="160"/>
      <c r="E10" s="161"/>
      <c r="F10" s="162">
        <f t="shared" ref="F10:F16" si="0">SUM(C10:E10)</f>
        <v>14060000</v>
      </c>
    </row>
    <row r="11" spans="1:6" ht="15.75" x14ac:dyDescent="0.25">
      <c r="A11" s="157" t="s">
        <v>282</v>
      </c>
      <c r="B11" s="282" t="s">
        <v>352</v>
      </c>
      <c r="C11" s="159">
        <v>200000</v>
      </c>
      <c r="D11" s="160"/>
      <c r="E11" s="161"/>
      <c r="F11" s="162">
        <f t="shared" si="0"/>
        <v>200000</v>
      </c>
    </row>
    <row r="12" spans="1:6" ht="15.75" x14ac:dyDescent="0.25">
      <c r="A12" s="163" t="s">
        <v>277</v>
      </c>
      <c r="B12" s="164" t="s">
        <v>278</v>
      </c>
      <c r="C12" s="165">
        <v>38900000</v>
      </c>
      <c r="D12" s="165"/>
      <c r="E12" s="166"/>
      <c r="F12" s="162">
        <f t="shared" si="0"/>
        <v>38900000</v>
      </c>
    </row>
    <row r="13" spans="1:6" ht="15.75" x14ac:dyDescent="0.25">
      <c r="A13" s="167" t="s">
        <v>266</v>
      </c>
      <c r="B13" s="168" t="s">
        <v>267</v>
      </c>
      <c r="C13" s="165">
        <v>45171578</v>
      </c>
      <c r="D13" s="165"/>
      <c r="E13" s="166"/>
      <c r="F13" s="162">
        <f t="shared" si="0"/>
        <v>45171578</v>
      </c>
    </row>
    <row r="14" spans="1:6" ht="15.75" x14ac:dyDescent="0.25">
      <c r="A14" s="167" t="s">
        <v>268</v>
      </c>
      <c r="B14" s="168" t="s">
        <v>269</v>
      </c>
      <c r="C14" s="165">
        <v>50431218</v>
      </c>
      <c r="D14" s="165"/>
      <c r="E14" s="166"/>
      <c r="F14" s="162">
        <f t="shared" si="0"/>
        <v>50431218</v>
      </c>
    </row>
    <row r="15" spans="1:6" ht="15.75" x14ac:dyDescent="0.25">
      <c r="A15" s="163" t="s">
        <v>270</v>
      </c>
      <c r="B15" s="168" t="s">
        <v>271</v>
      </c>
      <c r="C15" s="165">
        <v>3600000</v>
      </c>
      <c r="D15" s="165"/>
      <c r="E15" s="166"/>
      <c r="F15" s="162">
        <f t="shared" si="0"/>
        <v>3600000</v>
      </c>
    </row>
    <row r="16" spans="1:6" ht="15.75" x14ac:dyDescent="0.25">
      <c r="A16" s="163" t="s">
        <v>386</v>
      </c>
      <c r="B16" s="168" t="s">
        <v>419</v>
      </c>
      <c r="C16" s="165">
        <v>11973150</v>
      </c>
      <c r="D16" s="165"/>
      <c r="E16" s="166"/>
      <c r="F16" s="172">
        <f t="shared" si="0"/>
        <v>11973150</v>
      </c>
    </row>
    <row r="17" spans="1:6" ht="15.75" x14ac:dyDescent="0.25">
      <c r="A17" s="163" t="s">
        <v>272</v>
      </c>
      <c r="B17" s="169" t="s">
        <v>273</v>
      </c>
      <c r="C17" s="170">
        <v>12205400</v>
      </c>
      <c r="D17" s="170"/>
      <c r="E17" s="171"/>
      <c r="F17" s="172">
        <f>SUM(C17:E17)</f>
        <v>12205400</v>
      </c>
    </row>
    <row r="18" spans="1:6" ht="37.5" customHeight="1" x14ac:dyDescent="0.25">
      <c r="A18" s="173" t="s">
        <v>274</v>
      </c>
      <c r="B18" s="174" t="s">
        <v>275</v>
      </c>
      <c r="C18" s="175">
        <v>420000</v>
      </c>
      <c r="D18" s="175"/>
      <c r="E18" s="176"/>
      <c r="F18" s="177">
        <f t="shared" ref="F18" si="1">SUM(C18:E18)</f>
        <v>420000</v>
      </c>
    </row>
    <row r="19" spans="1:6" ht="16.5" thickBot="1" x14ac:dyDescent="0.3">
      <c r="A19" s="460" t="s">
        <v>276</v>
      </c>
      <c r="B19" s="461"/>
      <c r="C19" s="178">
        <f>SUM(C10:C18)</f>
        <v>176961346</v>
      </c>
      <c r="D19" s="178">
        <f>SUM(D10:D18)</f>
        <v>0</v>
      </c>
      <c r="E19" s="179">
        <f>SUM(E10:E18)</f>
        <v>0</v>
      </c>
      <c r="F19" s="180">
        <f>SUM(F10:F18)</f>
        <v>176961346</v>
      </c>
    </row>
  </sheetData>
  <mergeCells count="12">
    <mergeCell ref="A19:B19"/>
    <mergeCell ref="F6:F8"/>
    <mergeCell ref="A2:F2"/>
    <mergeCell ref="A3:F3"/>
    <mergeCell ref="A4:F4"/>
    <mergeCell ref="B1:F1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02"/>
  <sheetViews>
    <sheetView view="pageBreakPreview" topLeftCell="A37" zoomScaleNormal="100" zoomScaleSheetLayoutView="100" workbookViewId="0">
      <selection activeCell="D180" sqref="D180:E180"/>
    </sheetView>
  </sheetViews>
  <sheetFormatPr defaultRowHeight="15" x14ac:dyDescent="0.25"/>
  <cols>
    <col min="1" max="1" width="3.42578125" customWidth="1"/>
    <col min="2" max="2" width="4.7109375" customWidth="1"/>
    <col min="3" max="3" width="6.28515625" customWidth="1"/>
    <col min="4" max="4" width="6" customWidth="1"/>
    <col min="5" max="5" width="46.5703125" customWidth="1"/>
    <col min="6" max="6" width="7.7109375" customWidth="1"/>
    <col min="7" max="7" width="14.85546875" customWidth="1"/>
    <col min="8" max="8" width="13.28515625" customWidth="1"/>
  </cols>
  <sheetData>
    <row r="1" spans="1:8" x14ac:dyDescent="0.25">
      <c r="A1" s="359"/>
      <c r="B1" s="358"/>
      <c r="C1" s="358"/>
      <c r="D1" s="358"/>
      <c r="E1" s="358"/>
      <c r="F1" s="358"/>
    </row>
    <row r="2" spans="1:8" ht="29.25" customHeight="1" x14ac:dyDescent="0.25">
      <c r="A2" s="115"/>
      <c r="B2" s="534" t="s">
        <v>399</v>
      </c>
      <c r="C2" s="535"/>
      <c r="D2" s="535"/>
      <c r="E2" s="535"/>
      <c r="F2" s="535"/>
    </row>
    <row r="3" spans="1:8" x14ac:dyDescent="0.25">
      <c r="A3" s="414" t="s">
        <v>0</v>
      </c>
      <c r="B3" s="536"/>
      <c r="C3" s="536"/>
      <c r="D3" s="536"/>
      <c r="E3" s="536"/>
      <c r="F3" s="536"/>
    </row>
    <row r="4" spans="1:8" x14ac:dyDescent="0.25">
      <c r="A4" s="414" t="s">
        <v>400</v>
      </c>
      <c r="B4" s="536"/>
      <c r="C4" s="536"/>
      <c r="D4" s="536"/>
      <c r="E4" s="536"/>
      <c r="F4" s="536"/>
    </row>
    <row r="5" spans="1:8" x14ac:dyDescent="0.25">
      <c r="A5" s="414" t="s">
        <v>1</v>
      </c>
      <c r="B5" s="536"/>
      <c r="C5" s="536"/>
      <c r="D5" s="536"/>
      <c r="E5" s="536"/>
      <c r="F5" s="536"/>
    </row>
    <row r="6" spans="1:8" ht="12" customHeight="1" thickBot="1" x14ac:dyDescent="0.3">
      <c r="A6" s="1"/>
      <c r="B6" s="1"/>
      <c r="C6" s="1"/>
      <c r="D6" s="1"/>
      <c r="E6" s="1"/>
      <c r="F6" s="1" t="s">
        <v>2</v>
      </c>
    </row>
    <row r="7" spans="1:8" ht="15" customHeight="1" x14ac:dyDescent="0.25">
      <c r="A7" s="441" t="s">
        <v>3</v>
      </c>
      <c r="B7" s="550"/>
      <c r="C7" s="550"/>
      <c r="D7" s="550"/>
      <c r="E7" s="362"/>
      <c r="F7" s="532" t="s">
        <v>4</v>
      </c>
      <c r="G7" s="544" t="s">
        <v>398</v>
      </c>
      <c r="H7" s="544" t="s">
        <v>398</v>
      </c>
    </row>
    <row r="8" spans="1:8" ht="24.75" customHeight="1" x14ac:dyDescent="0.25">
      <c r="A8" s="551"/>
      <c r="B8" s="552"/>
      <c r="C8" s="552"/>
      <c r="D8" s="552"/>
      <c r="E8" s="364"/>
      <c r="F8" s="533"/>
      <c r="G8" s="356"/>
      <c r="H8" s="356"/>
    </row>
    <row r="9" spans="1:8" ht="15" customHeight="1" x14ac:dyDescent="0.25">
      <c r="A9" s="85">
        <v>1</v>
      </c>
      <c r="B9" s="2">
        <v>2</v>
      </c>
      <c r="C9" s="2">
        <v>3</v>
      </c>
      <c r="D9" s="2">
        <v>4</v>
      </c>
      <c r="E9" s="3">
        <v>5</v>
      </c>
      <c r="F9" s="60">
        <v>6</v>
      </c>
      <c r="G9" s="63">
        <v>7</v>
      </c>
      <c r="H9" s="63">
        <v>7</v>
      </c>
    </row>
    <row r="10" spans="1:8" x14ac:dyDescent="0.25">
      <c r="A10" s="423" t="s">
        <v>5</v>
      </c>
      <c r="B10" s="424"/>
      <c r="C10" s="424"/>
      <c r="D10" s="424"/>
      <c r="E10" s="425"/>
      <c r="F10" s="4" t="s">
        <v>428</v>
      </c>
      <c r="G10" s="86">
        <f>G11+G20+G23+G50+G65</f>
        <v>40128741</v>
      </c>
      <c r="H10" s="86">
        <f>H11+H20+H23+H50+H65+H68</f>
        <v>41949919</v>
      </c>
    </row>
    <row r="11" spans="1:8" ht="15" customHeight="1" x14ac:dyDescent="0.25">
      <c r="A11" s="87" t="s">
        <v>6</v>
      </c>
      <c r="B11" s="5"/>
      <c r="C11" s="468" t="s">
        <v>7</v>
      </c>
      <c r="D11" s="470"/>
      <c r="E11" s="469"/>
      <c r="F11" s="6"/>
      <c r="G11" s="88">
        <f>G12+G16</f>
        <v>19419550</v>
      </c>
      <c r="H11" s="88">
        <f>H12+H16</f>
        <v>19089300</v>
      </c>
    </row>
    <row r="12" spans="1:8" x14ac:dyDescent="0.25">
      <c r="A12" s="89"/>
      <c r="B12" s="5" t="s">
        <v>8</v>
      </c>
      <c r="C12" s="5"/>
      <c r="D12" s="468" t="s">
        <v>9</v>
      </c>
      <c r="E12" s="469"/>
      <c r="F12" s="7"/>
      <c r="G12" s="88">
        <f>SUM(G13:G15)</f>
        <v>4494750</v>
      </c>
      <c r="H12" s="88">
        <f>SUM(H13:H15)</f>
        <v>4494750</v>
      </c>
    </row>
    <row r="13" spans="1:8" ht="15" customHeight="1" x14ac:dyDescent="0.25">
      <c r="A13" s="90"/>
      <c r="B13" s="7"/>
      <c r="C13" s="7" t="s">
        <v>10</v>
      </c>
      <c r="D13" s="466" t="s">
        <v>11</v>
      </c>
      <c r="E13" s="467"/>
      <c r="F13" s="7"/>
      <c r="G13" s="91">
        <v>4221200</v>
      </c>
      <c r="H13" s="91">
        <v>4221200</v>
      </c>
    </row>
    <row r="14" spans="1:8" ht="15" customHeight="1" x14ac:dyDescent="0.25">
      <c r="A14" s="90"/>
      <c r="B14" s="7"/>
      <c r="C14" s="7" t="s">
        <v>230</v>
      </c>
      <c r="D14" s="466" t="s">
        <v>231</v>
      </c>
      <c r="E14" s="467"/>
      <c r="F14" s="7"/>
      <c r="G14" s="91">
        <v>153550</v>
      </c>
      <c r="H14" s="91">
        <v>153550</v>
      </c>
    </row>
    <row r="15" spans="1:8" ht="15" customHeight="1" x14ac:dyDescent="0.25">
      <c r="A15" s="89"/>
      <c r="B15" s="7"/>
      <c r="C15" s="7" t="s">
        <v>12</v>
      </c>
      <c r="D15" s="466" t="s">
        <v>13</v>
      </c>
      <c r="E15" s="467"/>
      <c r="F15" s="7"/>
      <c r="G15" s="91">
        <v>120000</v>
      </c>
      <c r="H15" s="91">
        <v>120000</v>
      </c>
    </row>
    <row r="16" spans="1:8" x14ac:dyDescent="0.25">
      <c r="A16" s="89"/>
      <c r="B16" s="5" t="s">
        <v>14</v>
      </c>
      <c r="C16" s="5"/>
      <c r="D16" s="468" t="s">
        <v>15</v>
      </c>
      <c r="E16" s="469"/>
      <c r="F16" s="7"/>
      <c r="G16" s="88">
        <f>G17</f>
        <v>14924800</v>
      </c>
      <c r="H16" s="88">
        <f>H17</f>
        <v>14594550</v>
      </c>
    </row>
    <row r="17" spans="1:8" x14ac:dyDescent="0.25">
      <c r="A17" s="89"/>
      <c r="B17" s="7"/>
      <c r="C17" s="7" t="s">
        <v>16</v>
      </c>
      <c r="D17" s="466" t="s">
        <v>17</v>
      </c>
      <c r="E17" s="467"/>
      <c r="F17" s="7"/>
      <c r="G17" s="92">
        <f>SUM(G18:G19)</f>
        <v>14924800</v>
      </c>
      <c r="H17" s="92">
        <f>SUM(H18:H19)</f>
        <v>14594550</v>
      </c>
    </row>
    <row r="18" spans="1:8" x14ac:dyDescent="0.25">
      <c r="A18" s="89"/>
      <c r="B18" s="7"/>
      <c r="C18" s="7"/>
      <c r="D18" s="7"/>
      <c r="E18" s="8" t="s">
        <v>18</v>
      </c>
      <c r="F18" s="7"/>
      <c r="G18" s="93">
        <v>13813800</v>
      </c>
      <c r="H18" s="93">
        <v>13375550</v>
      </c>
    </row>
    <row r="19" spans="1:8" x14ac:dyDescent="0.25">
      <c r="A19" s="89"/>
      <c r="B19" s="7"/>
      <c r="C19" s="7"/>
      <c r="D19" s="7"/>
      <c r="E19" s="530" t="s">
        <v>185</v>
      </c>
      <c r="F19" s="531"/>
      <c r="G19" s="93">
        <v>1111000</v>
      </c>
      <c r="H19" s="93">
        <v>1219000</v>
      </c>
    </row>
    <row r="20" spans="1:8" x14ac:dyDescent="0.25">
      <c r="A20" s="87" t="s">
        <v>21</v>
      </c>
      <c r="B20" s="5"/>
      <c r="C20" s="468" t="s">
        <v>22</v>
      </c>
      <c r="D20" s="470"/>
      <c r="E20" s="469"/>
      <c r="F20" s="9"/>
      <c r="G20" s="88">
        <f>SUM(G21:G22)</f>
        <v>2942542</v>
      </c>
      <c r="H20" s="88">
        <f>SUM(H21:H22)</f>
        <v>2899609</v>
      </c>
    </row>
    <row r="21" spans="1:8" x14ac:dyDescent="0.25">
      <c r="A21" s="89"/>
      <c r="B21" s="7"/>
      <c r="C21" s="7"/>
      <c r="D21" s="507" t="s">
        <v>23</v>
      </c>
      <c r="E21" s="508"/>
      <c r="F21" s="7"/>
      <c r="G21" s="91">
        <v>2877667</v>
      </c>
      <c r="H21" s="91">
        <v>2834734</v>
      </c>
    </row>
    <row r="22" spans="1:8" x14ac:dyDescent="0.25">
      <c r="A22" s="89"/>
      <c r="B22" s="7"/>
      <c r="C22" s="7"/>
      <c r="D22" s="507" t="s">
        <v>24</v>
      </c>
      <c r="E22" s="508"/>
      <c r="F22" s="7"/>
      <c r="G22" s="91">
        <v>64875</v>
      </c>
      <c r="H22" s="91">
        <v>64875</v>
      </c>
    </row>
    <row r="23" spans="1:8" x14ac:dyDescent="0.25">
      <c r="A23" s="87" t="s">
        <v>25</v>
      </c>
      <c r="B23" s="5"/>
      <c r="C23" s="468" t="s">
        <v>26</v>
      </c>
      <c r="D23" s="470"/>
      <c r="E23" s="469"/>
      <c r="F23" s="7"/>
      <c r="G23" s="88">
        <f>G24+G31+G33+G45+G29</f>
        <v>5030000</v>
      </c>
      <c r="H23" s="88">
        <f>H24+H31+H33+H45+H29</f>
        <v>5030000</v>
      </c>
    </row>
    <row r="24" spans="1:8" x14ac:dyDescent="0.25">
      <c r="A24" s="94"/>
      <c r="B24" s="5" t="s">
        <v>27</v>
      </c>
      <c r="C24" s="11"/>
      <c r="D24" s="468" t="s">
        <v>28</v>
      </c>
      <c r="E24" s="469"/>
      <c r="F24" s="10"/>
      <c r="G24" s="88">
        <f>G26+G25</f>
        <v>120000</v>
      </c>
      <c r="H24" s="88">
        <f>H26+H25</f>
        <v>120000</v>
      </c>
    </row>
    <row r="25" spans="1:8" x14ac:dyDescent="0.25">
      <c r="A25" s="94"/>
      <c r="B25" s="5"/>
      <c r="C25" s="7" t="s">
        <v>29</v>
      </c>
      <c r="D25" s="466" t="s">
        <v>30</v>
      </c>
      <c r="E25" s="467"/>
      <c r="F25" s="10"/>
      <c r="G25" s="92">
        <v>0</v>
      </c>
      <c r="H25" s="92">
        <v>0</v>
      </c>
    </row>
    <row r="26" spans="1:8" x14ac:dyDescent="0.25">
      <c r="A26" s="89"/>
      <c r="B26" s="7"/>
      <c r="C26" s="7" t="s">
        <v>31</v>
      </c>
      <c r="D26" s="466" t="s">
        <v>32</v>
      </c>
      <c r="E26" s="467"/>
      <c r="F26" s="7"/>
      <c r="G26" s="92">
        <f>G27+G28</f>
        <v>120000</v>
      </c>
      <c r="H26" s="92">
        <f>H27+H28</f>
        <v>120000</v>
      </c>
    </row>
    <row r="27" spans="1:8" x14ac:dyDescent="0.25">
      <c r="A27" s="89"/>
      <c r="B27" s="7"/>
      <c r="C27" s="7"/>
      <c r="D27" s="118"/>
      <c r="E27" s="8" t="s">
        <v>100</v>
      </c>
      <c r="F27" s="7"/>
      <c r="G27" s="92">
        <v>40000</v>
      </c>
      <c r="H27" s="92">
        <v>40000</v>
      </c>
    </row>
    <row r="28" spans="1:8" x14ac:dyDescent="0.25">
      <c r="A28" s="89"/>
      <c r="B28" s="7"/>
      <c r="C28" s="7"/>
      <c r="D28" s="118"/>
      <c r="E28" s="296" t="s">
        <v>33</v>
      </c>
      <c r="F28" s="7"/>
      <c r="G28" s="92">
        <v>80000</v>
      </c>
      <c r="H28" s="92">
        <v>80000</v>
      </c>
    </row>
    <row r="29" spans="1:8" x14ac:dyDescent="0.25">
      <c r="A29" s="87"/>
      <c r="B29" s="5" t="s">
        <v>27</v>
      </c>
      <c r="C29" s="5"/>
      <c r="D29" s="468" t="s">
        <v>34</v>
      </c>
      <c r="E29" s="469"/>
      <c r="F29" s="7"/>
      <c r="G29" s="95">
        <f>G30</f>
        <v>200000</v>
      </c>
      <c r="H29" s="95">
        <f>H30</f>
        <v>200000</v>
      </c>
    </row>
    <row r="30" spans="1:8" x14ac:dyDescent="0.25">
      <c r="A30" s="87"/>
      <c r="B30" s="5"/>
      <c r="C30" s="7" t="s">
        <v>35</v>
      </c>
      <c r="D30" s="466" t="s">
        <v>36</v>
      </c>
      <c r="E30" s="467"/>
      <c r="F30" s="7"/>
      <c r="G30" s="91">
        <v>200000</v>
      </c>
      <c r="H30" s="91">
        <v>200000</v>
      </c>
    </row>
    <row r="31" spans="1:8" x14ac:dyDescent="0.25">
      <c r="A31" s="94"/>
      <c r="B31" s="5" t="s">
        <v>37</v>
      </c>
      <c r="C31" s="11"/>
      <c r="D31" s="468" t="s">
        <v>38</v>
      </c>
      <c r="E31" s="469"/>
      <c r="F31" s="8"/>
      <c r="G31" s="88">
        <f>G32</f>
        <v>380000</v>
      </c>
      <c r="H31" s="88">
        <f>H32</f>
        <v>380000</v>
      </c>
    </row>
    <row r="32" spans="1:8" x14ac:dyDescent="0.25">
      <c r="A32" s="89"/>
      <c r="B32" s="7"/>
      <c r="C32" s="7" t="s">
        <v>39</v>
      </c>
      <c r="D32" s="466" t="s">
        <v>40</v>
      </c>
      <c r="E32" s="467"/>
      <c r="F32" s="7"/>
      <c r="G32" s="92">
        <v>380000</v>
      </c>
      <c r="H32" s="92">
        <v>380000</v>
      </c>
    </row>
    <row r="33" spans="1:8" x14ac:dyDescent="0.25">
      <c r="A33" s="94"/>
      <c r="B33" s="5" t="s">
        <v>42</v>
      </c>
      <c r="C33" s="11"/>
      <c r="D33" s="468" t="s">
        <v>43</v>
      </c>
      <c r="E33" s="469"/>
      <c r="F33" s="8"/>
      <c r="G33" s="88">
        <f>G34+G38+G40+G39</f>
        <v>3930000</v>
      </c>
      <c r="H33" s="88">
        <f>H34+H38+H40+H39</f>
        <v>3930000</v>
      </c>
    </row>
    <row r="34" spans="1:8" x14ac:dyDescent="0.25">
      <c r="A34" s="89"/>
      <c r="B34" s="7"/>
      <c r="C34" s="7" t="s">
        <v>44</v>
      </c>
      <c r="D34" s="466" t="s">
        <v>45</v>
      </c>
      <c r="E34" s="467"/>
      <c r="F34" s="7"/>
      <c r="G34" s="92">
        <f>SUM(G35:G37)</f>
        <v>680000</v>
      </c>
      <c r="H34" s="92">
        <f>SUM(H35:H37)</f>
        <v>680000</v>
      </c>
    </row>
    <row r="35" spans="1:8" x14ac:dyDescent="0.25">
      <c r="A35" s="89"/>
      <c r="B35" s="7"/>
      <c r="C35" s="7"/>
      <c r="D35" s="7"/>
      <c r="E35" s="8" t="s">
        <v>46</v>
      </c>
      <c r="F35" s="7"/>
      <c r="G35" s="91">
        <v>180000</v>
      </c>
      <c r="H35" s="91">
        <v>180000</v>
      </c>
    </row>
    <row r="36" spans="1:8" x14ac:dyDescent="0.25">
      <c r="A36" s="89"/>
      <c r="B36" s="7"/>
      <c r="C36" s="7"/>
      <c r="D36" s="7"/>
      <c r="E36" s="8" t="s">
        <v>47</v>
      </c>
      <c r="F36" s="7"/>
      <c r="G36" s="91">
        <v>400000</v>
      </c>
      <c r="H36" s="91">
        <v>400000</v>
      </c>
    </row>
    <row r="37" spans="1:8" x14ac:dyDescent="0.25">
      <c r="A37" s="89"/>
      <c r="B37" s="7"/>
      <c r="C37" s="7"/>
      <c r="D37" s="7"/>
      <c r="E37" s="8" t="s">
        <v>48</v>
      </c>
      <c r="F37" s="7"/>
      <c r="G37" s="91">
        <v>100000</v>
      </c>
      <c r="H37" s="91">
        <v>100000</v>
      </c>
    </row>
    <row r="38" spans="1:8" x14ac:dyDescent="0.25">
      <c r="A38" s="89"/>
      <c r="B38" s="7"/>
      <c r="C38" s="7" t="s">
        <v>49</v>
      </c>
      <c r="D38" s="548" t="s">
        <v>50</v>
      </c>
      <c r="E38" s="549"/>
      <c r="F38" s="7"/>
      <c r="G38" s="92">
        <v>100000</v>
      </c>
      <c r="H38" s="92">
        <v>100000</v>
      </c>
    </row>
    <row r="39" spans="1:8" x14ac:dyDescent="0.25">
      <c r="A39" s="96"/>
      <c r="B39" s="33"/>
      <c r="C39" s="33" t="s">
        <v>183</v>
      </c>
      <c r="D39" s="500" t="s">
        <v>184</v>
      </c>
      <c r="E39" s="501"/>
      <c r="F39" s="33"/>
      <c r="G39" s="27">
        <v>1000000</v>
      </c>
      <c r="H39" s="27">
        <v>1000000</v>
      </c>
    </row>
    <row r="40" spans="1:8" x14ac:dyDescent="0.25">
      <c r="A40" s="89"/>
      <c r="B40" s="7"/>
      <c r="C40" s="7" t="s">
        <v>51</v>
      </c>
      <c r="D40" s="542" t="s">
        <v>52</v>
      </c>
      <c r="E40" s="543"/>
      <c r="F40" s="7"/>
      <c r="G40" s="303">
        <f>SUM(G41:G44)</f>
        <v>2150000</v>
      </c>
      <c r="H40" s="303">
        <f>SUM(H41:H44)</f>
        <v>2150000</v>
      </c>
    </row>
    <row r="41" spans="1:8" x14ac:dyDescent="0.25">
      <c r="A41" s="89"/>
      <c r="B41" s="7"/>
      <c r="C41" s="7"/>
      <c r="D41" s="507" t="s">
        <v>53</v>
      </c>
      <c r="E41" s="508"/>
      <c r="F41" s="7"/>
      <c r="G41" s="302">
        <v>1800000</v>
      </c>
      <c r="H41" s="302">
        <v>1800000</v>
      </c>
    </row>
    <row r="42" spans="1:8" x14ac:dyDescent="0.25">
      <c r="A42" s="89"/>
      <c r="B42" s="7"/>
      <c r="C42" s="7"/>
      <c r="D42" s="507" t="s">
        <v>125</v>
      </c>
      <c r="E42" s="508"/>
      <c r="F42" s="7"/>
      <c r="G42" s="302">
        <v>350000</v>
      </c>
      <c r="H42" s="302">
        <v>350000</v>
      </c>
    </row>
    <row r="43" spans="1:8" x14ac:dyDescent="0.25">
      <c r="A43" s="89"/>
      <c r="B43" s="7"/>
      <c r="C43" s="7"/>
      <c r="D43" s="507" t="s">
        <v>365</v>
      </c>
      <c r="E43" s="508"/>
      <c r="F43" s="7"/>
      <c r="G43" s="302">
        <v>0</v>
      </c>
      <c r="H43" s="302">
        <v>0</v>
      </c>
    </row>
    <row r="44" spans="1:8" x14ac:dyDescent="0.25">
      <c r="A44" s="89"/>
      <c r="B44" s="7"/>
      <c r="C44" s="7"/>
      <c r="D44" s="507" t="s">
        <v>366</v>
      </c>
      <c r="E44" s="508"/>
      <c r="F44" s="7"/>
      <c r="G44" s="302">
        <v>0</v>
      </c>
      <c r="H44" s="302">
        <v>0</v>
      </c>
    </row>
    <row r="45" spans="1:8" x14ac:dyDescent="0.25">
      <c r="A45" s="94"/>
      <c r="B45" s="5" t="s">
        <v>54</v>
      </c>
      <c r="C45" s="11"/>
      <c r="D45" s="468" t="s">
        <v>55</v>
      </c>
      <c r="E45" s="469"/>
      <c r="F45" s="8"/>
      <c r="G45" s="88">
        <f>G46+G48+G49+G47</f>
        <v>400000</v>
      </c>
      <c r="H45" s="88">
        <f>H46+H48+H49+H47</f>
        <v>400000</v>
      </c>
    </row>
    <row r="46" spans="1:8" x14ac:dyDescent="0.25">
      <c r="A46" s="89"/>
      <c r="B46" s="7"/>
      <c r="C46" s="7" t="s">
        <v>56</v>
      </c>
      <c r="D46" s="466" t="s">
        <v>57</v>
      </c>
      <c r="E46" s="467"/>
      <c r="F46" s="7"/>
      <c r="G46" s="92">
        <v>400000</v>
      </c>
      <c r="H46" s="92">
        <v>400000</v>
      </c>
    </row>
    <row r="47" spans="1:8" x14ac:dyDescent="0.25">
      <c r="A47" s="89"/>
      <c r="B47" s="7"/>
      <c r="C47" s="7"/>
      <c r="D47" s="466" t="s">
        <v>367</v>
      </c>
      <c r="E47" s="467"/>
      <c r="F47" s="7"/>
      <c r="G47" s="92">
        <v>0</v>
      </c>
      <c r="H47" s="92">
        <v>0</v>
      </c>
    </row>
    <row r="48" spans="1:8" x14ac:dyDescent="0.25">
      <c r="A48" s="89"/>
      <c r="B48" s="7"/>
      <c r="C48" s="7"/>
      <c r="D48" s="466" t="s">
        <v>58</v>
      </c>
      <c r="E48" s="467"/>
      <c r="F48" s="7"/>
      <c r="G48" s="91">
        <v>0</v>
      </c>
      <c r="H48" s="91">
        <v>0</v>
      </c>
    </row>
    <row r="49" spans="1:8" x14ac:dyDescent="0.25">
      <c r="A49" s="89"/>
      <c r="B49" s="7"/>
      <c r="C49" s="118" t="s">
        <v>345</v>
      </c>
      <c r="D49" s="509" t="s">
        <v>346</v>
      </c>
      <c r="E49" s="467"/>
      <c r="F49" s="7"/>
      <c r="G49" s="302">
        <v>0</v>
      </c>
      <c r="H49" s="302">
        <v>0</v>
      </c>
    </row>
    <row r="50" spans="1:8" x14ac:dyDescent="0.25">
      <c r="A50" s="87" t="s">
        <v>59</v>
      </c>
      <c r="B50" s="5"/>
      <c r="C50" s="468" t="s">
        <v>60</v>
      </c>
      <c r="D50" s="470"/>
      <c r="E50" s="469"/>
      <c r="F50" s="5"/>
      <c r="G50" s="88">
        <f>G52+G63+G51</f>
        <v>6136649</v>
      </c>
      <c r="H50" s="88">
        <f>H52+H63+H51</f>
        <v>4738210</v>
      </c>
    </row>
    <row r="51" spans="1:8" x14ac:dyDescent="0.25">
      <c r="A51" s="87"/>
      <c r="B51" s="5"/>
      <c r="C51" s="7" t="s">
        <v>215</v>
      </c>
      <c r="D51" s="514" t="s">
        <v>216</v>
      </c>
      <c r="E51" s="515"/>
      <c r="F51" s="7"/>
      <c r="G51" s="303">
        <v>0</v>
      </c>
      <c r="H51" s="303">
        <v>0</v>
      </c>
    </row>
    <row r="52" spans="1:8" x14ac:dyDescent="0.25">
      <c r="A52" s="89"/>
      <c r="B52" s="7"/>
      <c r="C52" s="7" t="s">
        <v>62</v>
      </c>
      <c r="D52" s="466" t="s">
        <v>63</v>
      </c>
      <c r="E52" s="467"/>
      <c r="F52" s="7"/>
      <c r="G52" s="92">
        <f>G53+G54+G59+G61</f>
        <v>765000</v>
      </c>
      <c r="H52" s="92">
        <f>H53+H54+H59+H61</f>
        <v>865000</v>
      </c>
    </row>
    <row r="53" spans="1:8" x14ac:dyDescent="0.25">
      <c r="A53" s="89"/>
      <c r="B53" s="7"/>
      <c r="C53" s="7"/>
      <c r="D53" s="7"/>
      <c r="E53" s="7" t="s">
        <v>64</v>
      </c>
      <c r="F53" s="7"/>
      <c r="G53" s="91">
        <v>140000</v>
      </c>
      <c r="H53" s="91">
        <v>140000</v>
      </c>
    </row>
    <row r="54" spans="1:8" x14ac:dyDescent="0.25">
      <c r="A54" s="89"/>
      <c r="B54" s="7"/>
      <c r="C54" s="7"/>
      <c r="D54" s="7"/>
      <c r="E54" s="7" t="s">
        <v>65</v>
      </c>
      <c r="F54" s="7"/>
      <c r="G54" s="302">
        <f>G55+G56+G57+G58</f>
        <v>425000</v>
      </c>
      <c r="H54" s="302">
        <f>H55+H56+H57+H58+H60</f>
        <v>525000</v>
      </c>
    </row>
    <row r="55" spans="1:8" x14ac:dyDescent="0.25">
      <c r="A55" s="89"/>
      <c r="B55" s="7"/>
      <c r="C55" s="7"/>
      <c r="D55" s="7"/>
      <c r="E55" s="7" t="s">
        <v>66</v>
      </c>
      <c r="F55" s="7"/>
      <c r="G55" s="302">
        <v>250000</v>
      </c>
      <c r="H55" s="302">
        <v>250000</v>
      </c>
    </row>
    <row r="56" spans="1:8" x14ac:dyDescent="0.25">
      <c r="A56" s="89"/>
      <c r="B56" s="124"/>
      <c r="C56" s="124"/>
      <c r="D56" s="124"/>
      <c r="E56" s="124" t="s">
        <v>67</v>
      </c>
      <c r="F56" s="124"/>
      <c r="G56" s="302">
        <v>75000</v>
      </c>
      <c r="H56" s="302">
        <v>75000</v>
      </c>
    </row>
    <row r="57" spans="1:8" x14ac:dyDescent="0.25">
      <c r="A57" s="271"/>
      <c r="B57" s="120"/>
      <c r="C57" s="120"/>
      <c r="D57" s="120"/>
      <c r="E57" s="516" t="s">
        <v>119</v>
      </c>
      <c r="F57" s="517"/>
      <c r="G57" s="302">
        <v>50000</v>
      </c>
      <c r="H57" s="302">
        <v>50000</v>
      </c>
    </row>
    <row r="58" spans="1:8" x14ac:dyDescent="0.25">
      <c r="A58" s="271"/>
      <c r="B58" s="120"/>
      <c r="C58" s="120"/>
      <c r="D58" s="120"/>
      <c r="E58" s="300" t="s">
        <v>393</v>
      </c>
      <c r="F58" s="301"/>
      <c r="G58" s="91">
        <v>50000</v>
      </c>
      <c r="H58" s="91">
        <v>50000</v>
      </c>
    </row>
    <row r="59" spans="1:8" x14ac:dyDescent="0.25">
      <c r="A59" s="271"/>
      <c r="B59" s="120"/>
      <c r="C59" s="120"/>
      <c r="D59" s="120"/>
      <c r="E59" s="120" t="s">
        <v>68</v>
      </c>
      <c r="F59" s="120"/>
      <c r="G59" s="91">
        <v>200000</v>
      </c>
      <c r="H59" s="91">
        <v>200000</v>
      </c>
    </row>
    <row r="60" spans="1:8" s="320" customFormat="1" x14ac:dyDescent="0.25">
      <c r="A60" s="271"/>
      <c r="B60" s="318"/>
      <c r="C60" s="318"/>
      <c r="D60" s="318"/>
      <c r="E60" s="318" t="s">
        <v>435</v>
      </c>
      <c r="F60" s="318"/>
      <c r="G60" s="91"/>
      <c r="H60" s="91">
        <v>100000</v>
      </c>
    </row>
    <row r="61" spans="1:8" x14ac:dyDescent="0.25">
      <c r="A61" s="271"/>
      <c r="B61" s="120"/>
      <c r="C61" s="120"/>
      <c r="D61" s="120"/>
      <c r="E61" s="120" t="s">
        <v>389</v>
      </c>
      <c r="F61" s="120"/>
      <c r="G61" s="302">
        <v>0</v>
      </c>
      <c r="H61" s="302">
        <v>0</v>
      </c>
    </row>
    <row r="62" spans="1:8" x14ac:dyDescent="0.25">
      <c r="A62" s="271"/>
      <c r="B62" s="120"/>
      <c r="C62" s="120"/>
      <c r="D62" s="306"/>
      <c r="E62" s="307" t="s">
        <v>401</v>
      </c>
      <c r="F62" s="120"/>
      <c r="G62" s="302">
        <v>35800</v>
      </c>
      <c r="H62" s="302">
        <v>35800</v>
      </c>
    </row>
    <row r="63" spans="1:8" x14ac:dyDescent="0.25">
      <c r="A63" s="271"/>
      <c r="B63" s="120"/>
      <c r="C63" s="120" t="s">
        <v>69</v>
      </c>
      <c r="D63" s="505" t="s">
        <v>70</v>
      </c>
      <c r="E63" s="506"/>
      <c r="F63" s="120"/>
      <c r="G63" s="91">
        <f>G64</f>
        <v>5371649</v>
      </c>
      <c r="H63" s="91">
        <v>3873210</v>
      </c>
    </row>
    <row r="64" spans="1:8" x14ac:dyDescent="0.25">
      <c r="A64" s="326"/>
      <c r="B64" s="327"/>
      <c r="C64" s="327"/>
      <c r="D64" s="327"/>
      <c r="E64" s="327" t="s">
        <v>368</v>
      </c>
      <c r="F64" s="327"/>
      <c r="G64" s="302">
        <v>5371649</v>
      </c>
      <c r="H64" s="302">
        <v>5020008</v>
      </c>
    </row>
    <row r="65" spans="1:8" x14ac:dyDescent="0.25">
      <c r="A65" s="328" t="s">
        <v>71</v>
      </c>
      <c r="B65" s="319"/>
      <c r="C65" s="528" t="s">
        <v>72</v>
      </c>
      <c r="D65" s="528"/>
      <c r="E65" s="528"/>
      <c r="F65" s="318"/>
      <c r="G65" s="324">
        <f>G66+G67</f>
        <v>6600000</v>
      </c>
      <c r="H65" s="95">
        <f>H66+H67</f>
        <v>4183800</v>
      </c>
    </row>
    <row r="66" spans="1:8" x14ac:dyDescent="0.25">
      <c r="A66" s="24"/>
      <c r="B66" s="319"/>
      <c r="C66" s="319">
        <v>61</v>
      </c>
      <c r="D66" s="319" t="s">
        <v>402</v>
      </c>
      <c r="E66" s="319"/>
      <c r="F66" s="318"/>
      <c r="G66" s="93">
        <v>600000</v>
      </c>
      <c r="H66" s="91">
        <v>1183800</v>
      </c>
    </row>
    <row r="67" spans="1:8" x14ac:dyDescent="0.25">
      <c r="A67" s="24"/>
      <c r="B67" s="319"/>
      <c r="C67" s="319">
        <v>61</v>
      </c>
      <c r="D67" s="319" t="s">
        <v>406</v>
      </c>
      <c r="E67" s="319"/>
      <c r="F67" s="318"/>
      <c r="G67" s="325">
        <v>6000000</v>
      </c>
      <c r="H67" s="302">
        <v>3000000</v>
      </c>
    </row>
    <row r="68" spans="1:8" s="320" customFormat="1" x14ac:dyDescent="0.25">
      <c r="A68" s="329" t="s">
        <v>88</v>
      </c>
      <c r="B68" s="330"/>
      <c r="C68" s="520" t="s">
        <v>89</v>
      </c>
      <c r="D68" s="521"/>
      <c r="E68" s="522"/>
      <c r="F68" s="318"/>
      <c r="G68" s="331">
        <f>G69+G70</f>
        <v>0</v>
      </c>
      <c r="H68" s="331">
        <f>H69+H70</f>
        <v>6009000</v>
      </c>
    </row>
    <row r="69" spans="1:8" s="320" customFormat="1" x14ac:dyDescent="0.25">
      <c r="A69" s="310"/>
      <c r="B69" s="317"/>
      <c r="C69" s="318" t="s">
        <v>209</v>
      </c>
      <c r="D69" s="472" t="s">
        <v>439</v>
      </c>
      <c r="E69" s="472"/>
      <c r="F69" s="318"/>
      <c r="G69" s="325"/>
      <c r="H69" s="302">
        <v>4731500</v>
      </c>
    </row>
    <row r="70" spans="1:8" s="320" customFormat="1" x14ac:dyDescent="0.25">
      <c r="A70" s="295"/>
      <c r="B70" s="318"/>
      <c r="C70" s="318" t="s">
        <v>390</v>
      </c>
      <c r="D70" s="472" t="s">
        <v>391</v>
      </c>
      <c r="E70" s="472"/>
      <c r="F70" s="318"/>
      <c r="G70" s="325"/>
      <c r="H70" s="302">
        <v>1277500</v>
      </c>
    </row>
    <row r="71" spans="1:8" x14ac:dyDescent="0.25">
      <c r="A71" s="518" t="s">
        <v>213</v>
      </c>
      <c r="B71" s="519"/>
      <c r="C71" s="519"/>
      <c r="D71" s="519"/>
      <c r="E71" s="519"/>
      <c r="F71" s="519"/>
      <c r="G71" s="97">
        <f>G72</f>
        <v>1023169</v>
      </c>
      <c r="H71" s="97">
        <f>H72</f>
        <v>1023169</v>
      </c>
    </row>
    <row r="72" spans="1:8" x14ac:dyDescent="0.25">
      <c r="A72" s="87" t="s">
        <v>73</v>
      </c>
      <c r="B72" s="7"/>
      <c r="C72" s="468" t="s">
        <v>74</v>
      </c>
      <c r="D72" s="470"/>
      <c r="E72" s="469"/>
      <c r="F72" s="5"/>
      <c r="G72" s="302">
        <f>G73+G74</f>
        <v>1023169</v>
      </c>
      <c r="H72" s="302">
        <f>H73+H74</f>
        <v>1023169</v>
      </c>
    </row>
    <row r="73" spans="1:8" x14ac:dyDescent="0.25">
      <c r="A73" s="87"/>
      <c r="B73" s="7"/>
      <c r="C73" s="7" t="s">
        <v>75</v>
      </c>
      <c r="D73" s="5"/>
      <c r="E73" s="7" t="s">
        <v>76</v>
      </c>
      <c r="F73" s="5"/>
      <c r="G73" s="302">
        <v>1023169</v>
      </c>
      <c r="H73" s="302">
        <v>1023169</v>
      </c>
    </row>
    <row r="74" spans="1:8" x14ac:dyDescent="0.25">
      <c r="A74" s="87"/>
      <c r="B74" s="7"/>
      <c r="C74" s="5"/>
      <c r="D74" s="5"/>
      <c r="E74" s="7" t="s">
        <v>77</v>
      </c>
      <c r="F74" s="5"/>
      <c r="G74" s="302">
        <v>0</v>
      </c>
      <c r="H74" s="302">
        <v>0</v>
      </c>
    </row>
    <row r="75" spans="1:8" x14ac:dyDescent="0.25">
      <c r="A75" s="545" t="s">
        <v>204</v>
      </c>
      <c r="B75" s="546"/>
      <c r="C75" s="546"/>
      <c r="D75" s="546"/>
      <c r="E75" s="546"/>
      <c r="F75" s="547"/>
      <c r="G75" s="97">
        <f>G76</f>
        <v>11574916</v>
      </c>
      <c r="H75" s="97">
        <f>H76</f>
        <v>12521941</v>
      </c>
    </row>
    <row r="76" spans="1:8" x14ac:dyDescent="0.25">
      <c r="A76" s="87" t="s">
        <v>59</v>
      </c>
      <c r="B76" s="7"/>
      <c r="C76" s="468" t="s">
        <v>124</v>
      </c>
      <c r="D76" s="470"/>
      <c r="E76" s="469"/>
      <c r="F76" s="5"/>
      <c r="G76" s="95">
        <f t="shared" ref="G76:H76" si="0">G77+G78+G82+G81+G79</f>
        <v>11574916</v>
      </c>
      <c r="H76" s="95">
        <f t="shared" si="0"/>
        <v>12521941</v>
      </c>
    </row>
    <row r="77" spans="1:8" x14ac:dyDescent="0.25">
      <c r="A77" s="87"/>
      <c r="B77" s="7"/>
      <c r="C77" s="7" t="s">
        <v>61</v>
      </c>
      <c r="D77" s="466" t="s">
        <v>180</v>
      </c>
      <c r="E77" s="467"/>
      <c r="F77" s="7"/>
      <c r="G77" s="91">
        <v>9207000</v>
      </c>
      <c r="H77" s="91">
        <v>9207000</v>
      </c>
    </row>
    <row r="78" spans="1:8" x14ac:dyDescent="0.25">
      <c r="A78" s="87"/>
      <c r="B78" s="7"/>
      <c r="C78" s="5"/>
      <c r="D78" s="466" t="s">
        <v>369</v>
      </c>
      <c r="E78" s="467"/>
      <c r="F78" s="5"/>
      <c r="G78" s="91">
        <v>1074001</v>
      </c>
      <c r="H78" s="91">
        <v>1074001</v>
      </c>
    </row>
    <row r="79" spans="1:8" x14ac:dyDescent="0.25">
      <c r="A79" s="87"/>
      <c r="B79" s="7"/>
      <c r="C79" s="5"/>
      <c r="D79" s="496" t="s">
        <v>241</v>
      </c>
      <c r="E79" s="497"/>
      <c r="F79" s="5"/>
      <c r="G79" s="91">
        <v>500000</v>
      </c>
      <c r="H79" s="91">
        <v>500000</v>
      </c>
    </row>
    <row r="80" spans="1:8" x14ac:dyDescent="0.25">
      <c r="A80" s="87"/>
      <c r="B80" s="7"/>
      <c r="C80" s="5"/>
      <c r="D80" s="510" t="s">
        <v>370</v>
      </c>
      <c r="E80" s="511"/>
      <c r="F80" s="5"/>
      <c r="G80" s="91">
        <v>0</v>
      </c>
      <c r="H80" s="91">
        <v>0</v>
      </c>
    </row>
    <row r="81" spans="1:8" x14ac:dyDescent="0.25">
      <c r="A81" s="87"/>
      <c r="B81" s="7"/>
      <c r="C81" s="5"/>
      <c r="D81" s="512" t="s">
        <v>228</v>
      </c>
      <c r="E81" s="513"/>
      <c r="F81" s="5"/>
      <c r="G81" s="91">
        <v>793915</v>
      </c>
      <c r="H81" s="91">
        <v>1740940</v>
      </c>
    </row>
    <row r="82" spans="1:8" x14ac:dyDescent="0.25">
      <c r="A82" s="87"/>
      <c r="B82" s="7"/>
      <c r="C82" s="5"/>
      <c r="D82" s="466" t="s">
        <v>212</v>
      </c>
      <c r="E82" s="467"/>
      <c r="F82" s="5"/>
      <c r="G82" s="91">
        <v>0</v>
      </c>
      <c r="H82" s="91">
        <v>0</v>
      </c>
    </row>
    <row r="83" spans="1:8" x14ac:dyDescent="0.25">
      <c r="A83" s="423" t="s">
        <v>78</v>
      </c>
      <c r="B83" s="424"/>
      <c r="C83" s="424"/>
      <c r="D83" s="424"/>
      <c r="E83" s="425"/>
      <c r="F83" s="13"/>
      <c r="G83" s="98">
        <f t="shared" ref="G83:H83" si="1">G84</f>
        <v>290000</v>
      </c>
      <c r="H83" s="98">
        <f t="shared" si="1"/>
        <v>290000</v>
      </c>
    </row>
    <row r="84" spans="1:8" x14ac:dyDescent="0.25">
      <c r="A84" s="87" t="s">
        <v>25</v>
      </c>
      <c r="B84" s="5"/>
      <c r="C84" s="468" t="s">
        <v>26</v>
      </c>
      <c r="D84" s="470"/>
      <c r="E84" s="469"/>
      <c r="F84" s="7"/>
      <c r="G84" s="88">
        <f>G87+G93+G85</f>
        <v>290000</v>
      </c>
      <c r="H84" s="88">
        <f>H87+H93+H85</f>
        <v>290000</v>
      </c>
    </row>
    <row r="85" spans="1:8" x14ac:dyDescent="0.25">
      <c r="A85" s="87"/>
      <c r="B85" s="5" t="s">
        <v>27</v>
      </c>
      <c r="C85" s="5"/>
      <c r="D85" s="468" t="s">
        <v>28</v>
      </c>
      <c r="E85" s="469"/>
      <c r="F85" s="7"/>
      <c r="G85" s="88">
        <f t="shared" ref="G85:H85" si="2">G86</f>
        <v>20000</v>
      </c>
      <c r="H85" s="88">
        <f t="shared" si="2"/>
        <v>20000</v>
      </c>
    </row>
    <row r="86" spans="1:8" x14ac:dyDescent="0.25">
      <c r="A86" s="87"/>
      <c r="B86" s="5"/>
      <c r="C86" s="7" t="s">
        <v>31</v>
      </c>
      <c r="D86" s="466" t="s">
        <v>32</v>
      </c>
      <c r="E86" s="467"/>
      <c r="F86" s="7"/>
      <c r="G86" s="92">
        <v>20000</v>
      </c>
      <c r="H86" s="92">
        <v>20000</v>
      </c>
    </row>
    <row r="87" spans="1:8" x14ac:dyDescent="0.25">
      <c r="A87" s="94"/>
      <c r="B87" s="5" t="s">
        <v>42</v>
      </c>
      <c r="C87" s="11"/>
      <c r="D87" s="468" t="s">
        <v>43</v>
      </c>
      <c r="E87" s="469"/>
      <c r="F87" s="8"/>
      <c r="G87" s="88">
        <f t="shared" ref="G87:H87" si="3">G88+G91+G92</f>
        <v>210000</v>
      </c>
      <c r="H87" s="88">
        <f t="shared" si="3"/>
        <v>210000</v>
      </c>
    </row>
    <row r="88" spans="1:8" x14ac:dyDescent="0.25">
      <c r="A88" s="89"/>
      <c r="B88" s="7"/>
      <c r="C88" s="7" t="s">
        <v>44</v>
      </c>
      <c r="D88" s="466" t="s">
        <v>45</v>
      </c>
      <c r="E88" s="467"/>
      <c r="F88" s="7"/>
      <c r="G88" s="92">
        <f>G89+G90</f>
        <v>90000</v>
      </c>
      <c r="H88" s="92">
        <f>H89+H90</f>
        <v>90000</v>
      </c>
    </row>
    <row r="89" spans="1:8" x14ac:dyDescent="0.25">
      <c r="A89" s="89"/>
      <c r="B89" s="7"/>
      <c r="C89" s="7"/>
      <c r="D89" s="118"/>
      <c r="E89" s="8" t="s">
        <v>46</v>
      </c>
      <c r="F89" s="7"/>
      <c r="G89" s="92">
        <v>10000</v>
      </c>
      <c r="H89" s="92">
        <v>10000</v>
      </c>
    </row>
    <row r="90" spans="1:8" x14ac:dyDescent="0.25">
      <c r="A90" s="89"/>
      <c r="B90" s="7"/>
      <c r="C90" s="7"/>
      <c r="D90" s="7"/>
      <c r="E90" s="8" t="s">
        <v>48</v>
      </c>
      <c r="F90" s="7"/>
      <c r="G90" s="91">
        <v>80000</v>
      </c>
      <c r="H90" s="91">
        <v>80000</v>
      </c>
    </row>
    <row r="91" spans="1:8" x14ac:dyDescent="0.25">
      <c r="A91" s="89"/>
      <c r="B91" s="7"/>
      <c r="C91" s="7" t="s">
        <v>49</v>
      </c>
      <c r="D91" s="466" t="s">
        <v>50</v>
      </c>
      <c r="E91" s="467"/>
      <c r="F91" s="7"/>
      <c r="G91" s="91">
        <v>100000</v>
      </c>
      <c r="H91" s="91">
        <v>100000</v>
      </c>
    </row>
    <row r="92" spans="1:8" x14ac:dyDescent="0.25">
      <c r="A92" s="89"/>
      <c r="B92" s="7"/>
      <c r="C92" s="7" t="s">
        <v>51</v>
      </c>
      <c r="D92" s="466" t="s">
        <v>52</v>
      </c>
      <c r="E92" s="467"/>
      <c r="F92" s="7"/>
      <c r="G92" s="302">
        <v>20000</v>
      </c>
      <c r="H92" s="302">
        <v>20000</v>
      </c>
    </row>
    <row r="93" spans="1:8" x14ac:dyDescent="0.25">
      <c r="A93" s="94"/>
      <c r="B93" s="5" t="s">
        <v>54</v>
      </c>
      <c r="C93" s="11"/>
      <c r="D93" s="468" t="s">
        <v>55</v>
      </c>
      <c r="E93" s="469"/>
      <c r="F93" s="8"/>
      <c r="G93" s="88">
        <f>G94</f>
        <v>60000</v>
      </c>
      <c r="H93" s="88">
        <f>H94</f>
        <v>60000</v>
      </c>
    </row>
    <row r="94" spans="1:8" x14ac:dyDescent="0.25">
      <c r="A94" s="89"/>
      <c r="B94" s="7"/>
      <c r="C94" s="7" t="s">
        <v>56</v>
      </c>
      <c r="D94" s="466" t="s">
        <v>57</v>
      </c>
      <c r="E94" s="467"/>
      <c r="F94" s="7"/>
      <c r="G94" s="91">
        <v>60000</v>
      </c>
      <c r="H94" s="91">
        <v>60000</v>
      </c>
    </row>
    <row r="95" spans="1:8" x14ac:dyDescent="0.25">
      <c r="A95" s="423" t="s">
        <v>79</v>
      </c>
      <c r="B95" s="424"/>
      <c r="C95" s="424"/>
      <c r="D95" s="424"/>
      <c r="E95" s="425"/>
      <c r="F95" s="15">
        <v>2</v>
      </c>
      <c r="G95" s="98">
        <f t="shared" ref="G95:H95" si="4">G96+G100+G103</f>
        <v>3857296</v>
      </c>
      <c r="H95" s="98">
        <f t="shared" si="4"/>
        <v>3857296</v>
      </c>
    </row>
    <row r="96" spans="1:8" x14ac:dyDescent="0.25">
      <c r="A96" s="87" t="s">
        <v>6</v>
      </c>
      <c r="B96" s="5"/>
      <c r="C96" s="468" t="s">
        <v>7</v>
      </c>
      <c r="D96" s="470"/>
      <c r="E96" s="469"/>
      <c r="F96" s="6"/>
      <c r="G96" s="88">
        <f>G97</f>
        <v>3502625</v>
      </c>
      <c r="H96" s="88">
        <f>H97</f>
        <v>3502625</v>
      </c>
    </row>
    <row r="97" spans="1:19" x14ac:dyDescent="0.25">
      <c r="A97" s="89"/>
      <c r="B97" s="7" t="s">
        <v>8</v>
      </c>
      <c r="C97" s="7"/>
      <c r="D97" s="466" t="s">
        <v>9</v>
      </c>
      <c r="E97" s="467"/>
      <c r="F97" s="8"/>
      <c r="G97" s="92">
        <f>G98+G99</f>
        <v>3502625</v>
      </c>
      <c r="H97" s="92">
        <f>H98+H99</f>
        <v>3502625</v>
      </c>
    </row>
    <row r="98" spans="1:19" x14ac:dyDescent="0.25">
      <c r="A98" s="90"/>
      <c r="B98" s="7"/>
      <c r="C98" s="7" t="s">
        <v>10</v>
      </c>
      <c r="D98" s="466" t="s">
        <v>11</v>
      </c>
      <c r="E98" s="467"/>
      <c r="F98" s="10"/>
      <c r="G98" s="91">
        <v>3361400</v>
      </c>
      <c r="H98" s="91">
        <v>3361400</v>
      </c>
    </row>
    <row r="99" spans="1:19" x14ac:dyDescent="0.25">
      <c r="A99" s="90"/>
      <c r="B99" s="7"/>
      <c r="C99" s="7" t="s">
        <v>230</v>
      </c>
      <c r="D99" s="466" t="s">
        <v>231</v>
      </c>
      <c r="E99" s="467"/>
      <c r="F99" s="10"/>
      <c r="G99" s="91">
        <v>141225</v>
      </c>
      <c r="H99" s="91">
        <v>141225</v>
      </c>
    </row>
    <row r="100" spans="1:19" x14ac:dyDescent="0.25">
      <c r="A100" s="87" t="s">
        <v>21</v>
      </c>
      <c r="B100" s="5"/>
      <c r="C100" s="468" t="s">
        <v>22</v>
      </c>
      <c r="D100" s="470"/>
      <c r="E100" s="469"/>
      <c r="F100" s="9"/>
      <c r="G100" s="88">
        <f t="shared" ref="G100:H100" si="5">G101+G102</f>
        <v>227671</v>
      </c>
      <c r="H100" s="88">
        <f t="shared" si="5"/>
        <v>227671</v>
      </c>
    </row>
    <row r="101" spans="1:19" x14ac:dyDescent="0.25">
      <c r="A101" s="89"/>
      <c r="B101" s="7"/>
      <c r="C101" s="7"/>
      <c r="D101" s="507" t="s">
        <v>23</v>
      </c>
      <c r="E101" s="508"/>
      <c r="F101" s="7"/>
      <c r="G101" s="91">
        <v>227671</v>
      </c>
      <c r="H101" s="91">
        <v>227671</v>
      </c>
    </row>
    <row r="102" spans="1:19" x14ac:dyDescent="0.25">
      <c r="A102" s="89"/>
      <c r="B102" s="7"/>
      <c r="C102" s="118"/>
      <c r="D102" s="298" t="s">
        <v>242</v>
      </c>
      <c r="E102" s="296"/>
      <c r="F102" s="7"/>
      <c r="G102" s="91">
        <v>0</v>
      </c>
      <c r="H102" s="91">
        <v>0</v>
      </c>
    </row>
    <row r="103" spans="1:19" x14ac:dyDescent="0.25">
      <c r="A103" s="87" t="s">
        <v>25</v>
      </c>
      <c r="B103" s="5"/>
      <c r="C103" s="468" t="s">
        <v>26</v>
      </c>
      <c r="D103" s="470"/>
      <c r="E103" s="469"/>
      <c r="F103" s="7"/>
      <c r="G103" s="95">
        <f t="shared" ref="G103:H103" si="6">+G106+G104</f>
        <v>127000</v>
      </c>
      <c r="H103" s="95">
        <f t="shared" si="6"/>
        <v>127000</v>
      </c>
    </row>
    <row r="104" spans="1:19" x14ac:dyDescent="0.25">
      <c r="A104" s="272"/>
      <c r="B104" s="5" t="s">
        <v>27</v>
      </c>
      <c r="C104" s="5"/>
      <c r="D104" s="468" t="s">
        <v>28</v>
      </c>
      <c r="E104" s="469"/>
      <c r="F104" s="7"/>
      <c r="G104" s="95">
        <f t="shared" ref="G104:H104" si="7">G105</f>
        <v>100000</v>
      </c>
      <c r="H104" s="95">
        <f t="shared" si="7"/>
        <v>100000</v>
      </c>
    </row>
    <row r="105" spans="1:19" x14ac:dyDescent="0.25">
      <c r="A105" s="272"/>
      <c r="B105" s="5"/>
      <c r="C105" s="7" t="s">
        <v>31</v>
      </c>
      <c r="D105" s="466" t="s">
        <v>32</v>
      </c>
      <c r="E105" s="467"/>
      <c r="F105" s="7"/>
      <c r="G105" s="91">
        <v>100000</v>
      </c>
      <c r="H105" s="91">
        <v>100000</v>
      </c>
    </row>
    <row r="106" spans="1:19" x14ac:dyDescent="0.25">
      <c r="A106" s="271"/>
      <c r="B106" s="5" t="s">
        <v>54</v>
      </c>
      <c r="C106" s="11"/>
      <c r="D106" s="468" t="s">
        <v>55</v>
      </c>
      <c r="E106" s="469"/>
      <c r="F106" s="7"/>
      <c r="G106" s="95">
        <f t="shared" ref="G106:H106" si="8">G107</f>
        <v>27000</v>
      </c>
      <c r="H106" s="95">
        <f t="shared" si="8"/>
        <v>27000</v>
      </c>
      <c r="O106" s="473"/>
      <c r="P106" s="473"/>
      <c r="Q106" s="473"/>
      <c r="R106" s="473"/>
      <c r="S106" s="473"/>
    </row>
    <row r="107" spans="1:19" x14ac:dyDescent="0.25">
      <c r="A107" s="271"/>
      <c r="B107" s="7"/>
      <c r="C107" s="7" t="s">
        <v>56</v>
      </c>
      <c r="D107" s="466" t="s">
        <v>57</v>
      </c>
      <c r="E107" s="467"/>
      <c r="F107" s="7"/>
      <c r="G107" s="91">
        <v>27000</v>
      </c>
      <c r="H107" s="91">
        <v>27000</v>
      </c>
      <c r="O107" s="332"/>
      <c r="P107" s="333"/>
      <c r="Q107" s="474"/>
      <c r="R107" s="474"/>
      <c r="S107" s="474"/>
    </row>
    <row r="108" spans="1:19" x14ac:dyDescent="0.25">
      <c r="A108" s="423" t="s">
        <v>182</v>
      </c>
      <c r="B108" s="424"/>
      <c r="C108" s="424"/>
      <c r="D108" s="424"/>
      <c r="E108" s="425"/>
      <c r="F108" s="12"/>
      <c r="G108" s="98">
        <f>G109+G116</f>
        <v>2000000</v>
      </c>
      <c r="H108" s="98">
        <f>H109+H116</f>
        <v>2000000</v>
      </c>
      <c r="O108" s="334"/>
      <c r="P108" s="323"/>
      <c r="Q108" s="323"/>
      <c r="R108" s="475"/>
      <c r="S108" s="475"/>
    </row>
    <row r="109" spans="1:19" x14ac:dyDescent="0.25">
      <c r="A109" s="87" t="s">
        <v>25</v>
      </c>
      <c r="B109" s="7"/>
      <c r="C109" s="468" t="s">
        <v>26</v>
      </c>
      <c r="D109" s="470"/>
      <c r="E109" s="469"/>
      <c r="F109" s="7"/>
      <c r="G109" s="88">
        <f>G111+G114+G110</f>
        <v>2000000</v>
      </c>
      <c r="H109" s="88">
        <f>H111+H114+H110</f>
        <v>2000000</v>
      </c>
      <c r="O109" s="335"/>
      <c r="P109" s="323"/>
      <c r="Q109" s="323"/>
      <c r="R109" s="475"/>
      <c r="S109" s="475"/>
    </row>
    <row r="110" spans="1:19" x14ac:dyDescent="0.25">
      <c r="A110" s="87"/>
      <c r="B110" s="5" t="s">
        <v>27</v>
      </c>
      <c r="C110" s="36" t="s">
        <v>31</v>
      </c>
      <c r="D110" s="466" t="s">
        <v>120</v>
      </c>
      <c r="E110" s="467"/>
      <c r="F110" s="7"/>
      <c r="G110" s="92">
        <v>450000</v>
      </c>
      <c r="H110" s="92">
        <v>450000</v>
      </c>
      <c r="O110" s="335"/>
      <c r="P110" s="323"/>
      <c r="Q110" s="323"/>
      <c r="R110" s="475"/>
      <c r="S110" s="475"/>
    </row>
    <row r="111" spans="1:19" x14ac:dyDescent="0.25">
      <c r="A111" s="89"/>
      <c r="B111" s="5" t="s">
        <v>42</v>
      </c>
      <c r="C111" s="99"/>
      <c r="D111" s="468" t="s">
        <v>52</v>
      </c>
      <c r="E111" s="469"/>
      <c r="F111" s="7"/>
      <c r="G111" s="88">
        <f>G112+G113</f>
        <v>1100000</v>
      </c>
      <c r="H111" s="88">
        <f>H112+H113</f>
        <v>1100000</v>
      </c>
      <c r="O111" s="332"/>
      <c r="P111" s="333"/>
      <c r="Q111" s="474"/>
      <c r="R111" s="474"/>
      <c r="S111" s="474"/>
    </row>
    <row r="112" spans="1:19" x14ac:dyDescent="0.25">
      <c r="A112" s="87"/>
      <c r="B112" s="7"/>
      <c r="C112" s="7" t="s">
        <v>49</v>
      </c>
      <c r="D112" s="466" t="s">
        <v>81</v>
      </c>
      <c r="E112" s="467"/>
      <c r="F112" s="7"/>
      <c r="G112" s="92">
        <v>800000</v>
      </c>
      <c r="H112" s="92">
        <v>800000</v>
      </c>
      <c r="O112" s="334"/>
      <c r="P112" s="323"/>
      <c r="Q112" s="323"/>
      <c r="R112" s="476"/>
      <c r="S112" s="476"/>
    </row>
    <row r="113" spans="1:19" x14ac:dyDescent="0.25">
      <c r="A113" s="87"/>
      <c r="B113" s="7"/>
      <c r="C113" s="7" t="s">
        <v>51</v>
      </c>
      <c r="D113" s="466" t="s">
        <v>121</v>
      </c>
      <c r="E113" s="467"/>
      <c r="F113" s="7"/>
      <c r="G113" s="92">
        <v>300000</v>
      </c>
      <c r="H113" s="92">
        <v>300000</v>
      </c>
      <c r="O113" s="334"/>
      <c r="P113" s="323"/>
      <c r="Q113" s="323"/>
      <c r="R113" s="336"/>
      <c r="S113" s="336"/>
    </row>
    <row r="114" spans="1:19" x14ac:dyDescent="0.25">
      <c r="A114" s="87"/>
      <c r="B114" s="5" t="s">
        <v>54</v>
      </c>
      <c r="C114" s="468" t="s">
        <v>82</v>
      </c>
      <c r="D114" s="470"/>
      <c r="E114" s="469"/>
      <c r="F114" s="5"/>
      <c r="G114" s="88">
        <f>G115</f>
        <v>450000</v>
      </c>
      <c r="H114" s="88">
        <f>H115</f>
        <v>450000</v>
      </c>
      <c r="O114" s="332"/>
      <c r="P114" s="333"/>
      <c r="Q114" s="474"/>
      <c r="R114" s="474"/>
      <c r="S114" s="474"/>
    </row>
    <row r="115" spans="1:19" x14ac:dyDescent="0.25">
      <c r="A115" s="87"/>
      <c r="B115" s="7"/>
      <c r="C115" s="7" t="s">
        <v>56</v>
      </c>
      <c r="D115" s="466" t="s">
        <v>83</v>
      </c>
      <c r="E115" s="467"/>
      <c r="F115" s="7"/>
      <c r="G115" s="92">
        <v>450000</v>
      </c>
      <c r="H115" s="92">
        <v>450000</v>
      </c>
    </row>
    <row r="116" spans="1:19" x14ac:dyDescent="0.25">
      <c r="A116" s="87" t="s">
        <v>88</v>
      </c>
      <c r="B116" s="5"/>
      <c r="C116" s="468" t="s">
        <v>89</v>
      </c>
      <c r="D116" s="470"/>
      <c r="E116" s="469"/>
      <c r="F116" s="7"/>
      <c r="G116" s="95">
        <f t="shared" ref="G116:H116" si="9">G117+G118</f>
        <v>0</v>
      </c>
      <c r="H116" s="95">
        <f t="shared" si="9"/>
        <v>0</v>
      </c>
    </row>
    <row r="117" spans="1:19" x14ac:dyDescent="0.25">
      <c r="A117" s="89"/>
      <c r="B117" s="7"/>
      <c r="C117" s="7" t="s">
        <v>209</v>
      </c>
      <c r="D117" s="466" t="s">
        <v>239</v>
      </c>
      <c r="E117" s="467"/>
      <c r="F117" s="7"/>
      <c r="G117" s="91">
        <v>0</v>
      </c>
      <c r="H117" s="91">
        <v>0</v>
      </c>
    </row>
    <row r="118" spans="1:19" x14ac:dyDescent="0.25">
      <c r="A118" s="271"/>
      <c r="B118" s="297"/>
      <c r="C118" s="297" t="s">
        <v>390</v>
      </c>
      <c r="D118" s="297" t="s">
        <v>391</v>
      </c>
      <c r="E118" s="293"/>
      <c r="F118" s="7"/>
      <c r="G118" s="91">
        <v>0</v>
      </c>
      <c r="H118" s="91">
        <v>0</v>
      </c>
    </row>
    <row r="119" spans="1:19" x14ac:dyDescent="0.25">
      <c r="A119" s="493" t="s">
        <v>353</v>
      </c>
      <c r="B119" s="494"/>
      <c r="C119" s="494"/>
      <c r="D119" s="494"/>
      <c r="E119" s="495"/>
      <c r="F119" s="273"/>
      <c r="G119" s="97">
        <f t="shared" ref="G119:H119" si="10">G120</f>
        <v>0</v>
      </c>
      <c r="H119" s="97">
        <f t="shared" si="10"/>
        <v>0</v>
      </c>
    </row>
    <row r="120" spans="1:19" x14ac:dyDescent="0.25">
      <c r="A120" s="87" t="s">
        <v>25</v>
      </c>
      <c r="B120" s="7"/>
      <c r="C120" s="468" t="s">
        <v>26</v>
      </c>
      <c r="D120" s="470"/>
      <c r="E120" s="469"/>
      <c r="F120" s="7"/>
      <c r="G120" s="95">
        <f t="shared" ref="G120:H120" si="11">G121+G123</f>
        <v>0</v>
      </c>
      <c r="H120" s="95">
        <f t="shared" si="11"/>
        <v>0</v>
      </c>
    </row>
    <row r="121" spans="1:19" x14ac:dyDescent="0.25">
      <c r="A121" s="271"/>
      <c r="B121" s="5" t="s">
        <v>42</v>
      </c>
      <c r="C121" s="99"/>
      <c r="D121" s="468" t="s">
        <v>52</v>
      </c>
      <c r="E121" s="469"/>
      <c r="F121" s="7"/>
      <c r="G121" s="95">
        <f t="shared" ref="G121:H121" si="12">G122</f>
        <v>0</v>
      </c>
      <c r="H121" s="95">
        <f t="shared" si="12"/>
        <v>0</v>
      </c>
    </row>
    <row r="122" spans="1:19" x14ac:dyDescent="0.25">
      <c r="A122" s="271"/>
      <c r="B122" s="133"/>
      <c r="C122" s="7" t="s">
        <v>49</v>
      </c>
      <c r="D122" s="466" t="s">
        <v>81</v>
      </c>
      <c r="E122" s="467"/>
      <c r="F122" s="7"/>
      <c r="G122" s="91"/>
      <c r="H122" s="91"/>
    </row>
    <row r="123" spans="1:19" x14ac:dyDescent="0.25">
      <c r="A123" s="271"/>
      <c r="B123" s="5" t="s">
        <v>54</v>
      </c>
      <c r="C123" s="11"/>
      <c r="D123" s="468" t="s">
        <v>55</v>
      </c>
      <c r="E123" s="469"/>
      <c r="F123" s="7"/>
      <c r="G123" s="95">
        <f t="shared" ref="G123:H123" si="13">G124</f>
        <v>0</v>
      </c>
      <c r="H123" s="95">
        <f t="shared" si="13"/>
        <v>0</v>
      </c>
    </row>
    <row r="124" spans="1:19" x14ac:dyDescent="0.25">
      <c r="A124" s="271"/>
      <c r="B124" s="7"/>
      <c r="C124" s="7" t="s">
        <v>56</v>
      </c>
      <c r="D124" s="466" t="s">
        <v>57</v>
      </c>
      <c r="E124" s="467"/>
      <c r="F124" s="7"/>
      <c r="G124" s="91"/>
      <c r="H124" s="91"/>
    </row>
    <row r="125" spans="1:19" x14ac:dyDescent="0.25">
      <c r="A125" s="423" t="s">
        <v>84</v>
      </c>
      <c r="B125" s="424"/>
      <c r="C125" s="424"/>
      <c r="D125" s="424"/>
      <c r="E125" s="425"/>
      <c r="F125" s="14"/>
      <c r="G125" s="98">
        <f>SUM(G126+G133)</f>
        <v>22150000</v>
      </c>
      <c r="H125" s="98">
        <f>SUM(H126+H133)</f>
        <v>22150000</v>
      </c>
    </row>
    <row r="126" spans="1:19" x14ac:dyDescent="0.25">
      <c r="A126" s="87" t="s">
        <v>25</v>
      </c>
      <c r="B126" s="5"/>
      <c r="C126" s="468" t="s">
        <v>26</v>
      </c>
      <c r="D126" s="470"/>
      <c r="E126" s="469"/>
      <c r="F126" s="10"/>
      <c r="G126" s="95">
        <f>G127+G131</f>
        <v>2150000</v>
      </c>
      <c r="H126" s="95">
        <f>H127+H131</f>
        <v>2150000</v>
      </c>
    </row>
    <row r="127" spans="1:19" x14ac:dyDescent="0.25">
      <c r="A127" s="94"/>
      <c r="B127" s="5" t="s">
        <v>42</v>
      </c>
      <c r="C127" s="11"/>
      <c r="D127" s="468" t="s">
        <v>43</v>
      </c>
      <c r="E127" s="469"/>
      <c r="F127" s="10"/>
      <c r="G127" s="88">
        <f>G128+G130</f>
        <v>1700000</v>
      </c>
      <c r="H127" s="88">
        <f>H128+H130</f>
        <v>1700000</v>
      </c>
    </row>
    <row r="128" spans="1:19" x14ac:dyDescent="0.25">
      <c r="A128" s="89"/>
      <c r="B128" s="7"/>
      <c r="C128" s="7" t="s">
        <v>44</v>
      </c>
      <c r="D128" s="466" t="s">
        <v>45</v>
      </c>
      <c r="E128" s="467"/>
      <c r="F128" s="10"/>
      <c r="G128" s="91">
        <f t="shared" ref="G128:H128" si="14">G129</f>
        <v>1400000</v>
      </c>
      <c r="H128" s="91">
        <f t="shared" si="14"/>
        <v>1400000</v>
      </c>
    </row>
    <row r="129" spans="1:8" x14ac:dyDescent="0.25">
      <c r="A129" s="89"/>
      <c r="B129" s="7"/>
      <c r="C129" s="7"/>
      <c r="D129" s="7"/>
      <c r="E129" s="8" t="s">
        <v>46</v>
      </c>
      <c r="F129" s="7"/>
      <c r="G129" s="91">
        <v>1400000</v>
      </c>
      <c r="H129" s="91">
        <v>1400000</v>
      </c>
    </row>
    <row r="130" spans="1:8" x14ac:dyDescent="0.25">
      <c r="A130" s="89"/>
      <c r="B130" s="7"/>
      <c r="C130" s="7" t="s">
        <v>49</v>
      </c>
      <c r="D130" s="466" t="s">
        <v>229</v>
      </c>
      <c r="E130" s="467"/>
      <c r="F130" s="7"/>
      <c r="G130" s="91">
        <v>300000</v>
      </c>
      <c r="H130" s="91">
        <v>300000</v>
      </c>
    </row>
    <row r="131" spans="1:8" x14ac:dyDescent="0.25">
      <c r="A131" s="94"/>
      <c r="B131" s="5" t="s">
        <v>54</v>
      </c>
      <c r="C131" s="11"/>
      <c r="D131" s="468" t="s">
        <v>55</v>
      </c>
      <c r="E131" s="469"/>
      <c r="F131" s="7"/>
      <c r="G131" s="100">
        <f>G132</f>
        <v>450000</v>
      </c>
      <c r="H131" s="100">
        <f>H132</f>
        <v>450000</v>
      </c>
    </row>
    <row r="132" spans="1:8" x14ac:dyDescent="0.25">
      <c r="A132" s="294"/>
      <c r="B132" s="124"/>
      <c r="C132" s="124" t="s">
        <v>56</v>
      </c>
      <c r="D132" s="496" t="s">
        <v>57</v>
      </c>
      <c r="E132" s="497"/>
      <c r="F132" s="7"/>
      <c r="G132" s="91">
        <v>450000</v>
      </c>
      <c r="H132" s="91">
        <v>450000</v>
      </c>
    </row>
    <row r="133" spans="1:8" x14ac:dyDescent="0.25">
      <c r="A133" s="310" t="s">
        <v>71</v>
      </c>
      <c r="B133" s="120"/>
      <c r="C133" s="471" t="s">
        <v>72</v>
      </c>
      <c r="D133" s="471"/>
      <c r="E133" s="471"/>
      <c r="F133" s="293"/>
      <c r="G133" s="95">
        <f t="shared" ref="G133:H133" si="15">G134+G135+G136</f>
        <v>20000000</v>
      </c>
      <c r="H133" s="95">
        <f t="shared" si="15"/>
        <v>20000000</v>
      </c>
    </row>
    <row r="134" spans="1:8" x14ac:dyDescent="0.25">
      <c r="A134" s="295"/>
      <c r="B134" s="120"/>
      <c r="C134" s="120" t="s">
        <v>238</v>
      </c>
      <c r="D134" s="472" t="s">
        <v>379</v>
      </c>
      <c r="E134" s="472"/>
      <c r="F134" s="293"/>
      <c r="G134" s="91">
        <v>0</v>
      </c>
      <c r="H134" s="91">
        <v>0</v>
      </c>
    </row>
    <row r="135" spans="1:8" x14ac:dyDescent="0.25">
      <c r="A135" s="295"/>
      <c r="B135" s="120"/>
      <c r="C135" s="120" t="s">
        <v>238</v>
      </c>
      <c r="D135" s="505" t="s">
        <v>380</v>
      </c>
      <c r="E135" s="506"/>
      <c r="F135" s="293"/>
      <c r="G135" s="91">
        <v>20000000</v>
      </c>
      <c r="H135" s="91">
        <v>20000000</v>
      </c>
    </row>
    <row r="136" spans="1:8" x14ac:dyDescent="0.25">
      <c r="A136" s="299"/>
      <c r="B136" s="36"/>
      <c r="C136" s="36" t="s">
        <v>372</v>
      </c>
      <c r="D136" s="36" t="s">
        <v>392</v>
      </c>
      <c r="E136" s="36"/>
      <c r="F136" s="293"/>
      <c r="G136" s="91">
        <v>0</v>
      </c>
      <c r="H136" s="91">
        <v>0</v>
      </c>
    </row>
    <row r="137" spans="1:8" x14ac:dyDescent="0.25">
      <c r="A137" s="502" t="s">
        <v>85</v>
      </c>
      <c r="B137" s="503"/>
      <c r="C137" s="503"/>
      <c r="D137" s="503"/>
      <c r="E137" s="504"/>
      <c r="F137" s="14"/>
      <c r="G137" s="98">
        <f>SUM(G138)</f>
        <v>1020000</v>
      </c>
      <c r="H137" s="98">
        <f>SUM(H138)</f>
        <v>1020000</v>
      </c>
    </row>
    <row r="138" spans="1:8" x14ac:dyDescent="0.25">
      <c r="A138" s="87" t="s">
        <v>25</v>
      </c>
      <c r="B138" s="5"/>
      <c r="C138" s="468" t="s">
        <v>26</v>
      </c>
      <c r="D138" s="470"/>
      <c r="E138" s="469"/>
      <c r="F138" s="10"/>
      <c r="G138" s="95">
        <f>G139+G141</f>
        <v>1020000</v>
      </c>
      <c r="H138" s="95">
        <f>H139+H141</f>
        <v>1020000</v>
      </c>
    </row>
    <row r="139" spans="1:8" x14ac:dyDescent="0.25">
      <c r="A139" s="94"/>
      <c r="B139" s="5" t="s">
        <v>51</v>
      </c>
      <c r="C139" s="468" t="s">
        <v>52</v>
      </c>
      <c r="D139" s="470"/>
      <c r="E139" s="469"/>
      <c r="F139" s="16"/>
      <c r="G139" s="88">
        <f>G140</f>
        <v>800000</v>
      </c>
      <c r="H139" s="88">
        <f>H140</f>
        <v>800000</v>
      </c>
    </row>
    <row r="140" spans="1:8" x14ac:dyDescent="0.25">
      <c r="A140" s="89"/>
      <c r="B140" s="7"/>
      <c r="C140" s="7"/>
      <c r="D140" s="507" t="s">
        <v>53</v>
      </c>
      <c r="E140" s="508"/>
      <c r="F140" s="16"/>
      <c r="G140" s="91">
        <v>800000</v>
      </c>
      <c r="H140" s="91">
        <v>800000</v>
      </c>
    </row>
    <row r="141" spans="1:8" x14ac:dyDescent="0.25">
      <c r="A141" s="94"/>
      <c r="B141" s="5" t="s">
        <v>54</v>
      </c>
      <c r="C141" s="11"/>
      <c r="D141" s="468" t="s">
        <v>55</v>
      </c>
      <c r="E141" s="469"/>
      <c r="F141" s="7"/>
      <c r="G141" s="100">
        <f>G142</f>
        <v>220000</v>
      </c>
      <c r="H141" s="100">
        <f>H142</f>
        <v>220000</v>
      </c>
    </row>
    <row r="142" spans="1:8" x14ac:dyDescent="0.25">
      <c r="A142" s="89"/>
      <c r="B142" s="7"/>
      <c r="C142" s="7" t="s">
        <v>56</v>
      </c>
      <c r="D142" s="466" t="s">
        <v>57</v>
      </c>
      <c r="E142" s="467"/>
      <c r="F142" s="7"/>
      <c r="G142" s="91">
        <v>220000</v>
      </c>
      <c r="H142" s="91">
        <v>220000</v>
      </c>
    </row>
    <row r="143" spans="1:8" x14ac:dyDescent="0.25">
      <c r="A143" s="423" t="s">
        <v>384</v>
      </c>
      <c r="B143" s="424"/>
      <c r="C143" s="424"/>
      <c r="D143" s="424"/>
      <c r="E143" s="425"/>
      <c r="F143" s="15"/>
      <c r="G143" s="98">
        <f t="shared" ref="G143:H144" si="16">G144</f>
        <v>0</v>
      </c>
      <c r="H143" s="98">
        <f t="shared" si="16"/>
        <v>0</v>
      </c>
    </row>
    <row r="144" spans="1:8" x14ac:dyDescent="0.25">
      <c r="A144" s="89" t="s">
        <v>71</v>
      </c>
      <c r="B144" s="7"/>
      <c r="C144" s="468" t="s">
        <v>72</v>
      </c>
      <c r="D144" s="470"/>
      <c r="E144" s="469"/>
      <c r="F144" s="7"/>
      <c r="G144" s="95">
        <f t="shared" si="16"/>
        <v>0</v>
      </c>
      <c r="H144" s="95">
        <f t="shared" si="16"/>
        <v>0</v>
      </c>
    </row>
    <row r="145" spans="1:8" x14ac:dyDescent="0.25">
      <c r="A145" s="89"/>
      <c r="B145" s="7"/>
      <c r="C145" s="118" t="s">
        <v>238</v>
      </c>
      <c r="D145" s="509" t="s">
        <v>385</v>
      </c>
      <c r="E145" s="467"/>
      <c r="F145" s="7"/>
      <c r="G145" s="302">
        <v>0</v>
      </c>
      <c r="H145" s="302">
        <v>0</v>
      </c>
    </row>
    <row r="146" spans="1:8" x14ac:dyDescent="0.25">
      <c r="A146" s="423" t="s">
        <v>86</v>
      </c>
      <c r="B146" s="424"/>
      <c r="C146" s="424"/>
      <c r="D146" s="424"/>
      <c r="E146" s="425"/>
      <c r="F146" s="15">
        <v>2</v>
      </c>
      <c r="G146" s="98">
        <f>G147+G154+G158+G175+G179</f>
        <v>23467055</v>
      </c>
      <c r="H146" s="98">
        <f>H147+H154+H158+H175+H179</f>
        <v>39465753</v>
      </c>
    </row>
    <row r="147" spans="1:8" x14ac:dyDescent="0.25">
      <c r="A147" s="87" t="s">
        <v>6</v>
      </c>
      <c r="B147" s="5"/>
      <c r="C147" s="468" t="s">
        <v>7</v>
      </c>
      <c r="D147" s="470"/>
      <c r="E147" s="469"/>
      <c r="F147" s="17"/>
      <c r="G147" s="95">
        <f>SUM(G148+G152)</f>
        <v>10774500</v>
      </c>
      <c r="H147" s="95">
        <f>SUM(H148+H152)</f>
        <v>10774500</v>
      </c>
    </row>
    <row r="148" spans="1:8" x14ac:dyDescent="0.25">
      <c r="A148" s="89"/>
      <c r="B148" s="5" t="s">
        <v>8</v>
      </c>
      <c r="C148" s="5"/>
      <c r="D148" s="468" t="s">
        <v>9</v>
      </c>
      <c r="E148" s="469"/>
      <c r="F148" s="7"/>
      <c r="G148" s="95">
        <f>SUM(G149:G151)</f>
        <v>9174500</v>
      </c>
      <c r="H148" s="95">
        <f>SUM(H149:H151)</f>
        <v>9174500</v>
      </c>
    </row>
    <row r="149" spans="1:8" x14ac:dyDescent="0.25">
      <c r="A149" s="90"/>
      <c r="B149" s="7"/>
      <c r="C149" s="7" t="s">
        <v>10</v>
      </c>
      <c r="D149" s="466" t="s">
        <v>11</v>
      </c>
      <c r="E149" s="467"/>
      <c r="F149" s="7"/>
      <c r="G149" s="91">
        <v>8574200</v>
      </c>
      <c r="H149" s="91">
        <v>8574200</v>
      </c>
    </row>
    <row r="150" spans="1:8" x14ac:dyDescent="0.25">
      <c r="A150" s="90"/>
      <c r="B150" s="7"/>
      <c r="C150" s="7" t="s">
        <v>230</v>
      </c>
      <c r="D150" s="466" t="s">
        <v>231</v>
      </c>
      <c r="E150" s="467"/>
      <c r="F150" s="7"/>
      <c r="G150" s="91">
        <v>360300</v>
      </c>
      <c r="H150" s="91">
        <v>360300</v>
      </c>
    </row>
    <row r="151" spans="1:8" x14ac:dyDescent="0.25">
      <c r="A151" s="89"/>
      <c r="B151" s="7"/>
      <c r="C151" s="7" t="s">
        <v>12</v>
      </c>
      <c r="D151" s="466" t="s">
        <v>13</v>
      </c>
      <c r="E151" s="467"/>
      <c r="F151" s="7"/>
      <c r="G151" s="91">
        <v>240000</v>
      </c>
      <c r="H151" s="91">
        <v>240000</v>
      </c>
    </row>
    <row r="152" spans="1:8" x14ac:dyDescent="0.25">
      <c r="A152" s="89"/>
      <c r="B152" s="5" t="s">
        <v>14</v>
      </c>
      <c r="C152" s="5"/>
      <c r="D152" s="468" t="s">
        <v>15</v>
      </c>
      <c r="E152" s="469"/>
      <c r="F152" s="7"/>
      <c r="G152" s="95">
        <f>G153</f>
        <v>1600000</v>
      </c>
      <c r="H152" s="95">
        <f>H153</f>
        <v>1600000</v>
      </c>
    </row>
    <row r="153" spans="1:8" x14ac:dyDescent="0.25">
      <c r="A153" s="89"/>
      <c r="B153" s="7"/>
      <c r="C153" s="7" t="s">
        <v>19</v>
      </c>
      <c r="D153" s="466" t="s">
        <v>20</v>
      </c>
      <c r="E153" s="467"/>
      <c r="F153" s="7"/>
      <c r="G153" s="91">
        <v>1600000</v>
      </c>
      <c r="H153" s="91">
        <v>1600000</v>
      </c>
    </row>
    <row r="154" spans="1:8" x14ac:dyDescent="0.25">
      <c r="A154" s="87" t="s">
        <v>21</v>
      </c>
      <c r="B154" s="5"/>
      <c r="C154" s="468" t="s">
        <v>22</v>
      </c>
      <c r="D154" s="470"/>
      <c r="E154" s="469"/>
      <c r="F154" s="7"/>
      <c r="G154" s="95">
        <f>SUM(G155:G157)</f>
        <v>1401485</v>
      </c>
      <c r="H154" s="95">
        <f>SUM(H155:H157)</f>
        <v>1401485</v>
      </c>
    </row>
    <row r="155" spans="1:8" x14ac:dyDescent="0.25">
      <c r="A155" s="89"/>
      <c r="B155" s="7"/>
      <c r="C155" s="7"/>
      <c r="D155" s="507" t="s">
        <v>23</v>
      </c>
      <c r="E155" s="508"/>
      <c r="F155" s="7"/>
      <c r="G155" s="91">
        <v>1365485</v>
      </c>
      <c r="H155" s="91">
        <v>1365485</v>
      </c>
    </row>
    <row r="156" spans="1:8" x14ac:dyDescent="0.25">
      <c r="A156" s="89"/>
      <c r="B156" s="7"/>
      <c r="C156" s="7"/>
      <c r="D156" s="507" t="s">
        <v>242</v>
      </c>
      <c r="E156" s="508"/>
      <c r="F156" s="7"/>
      <c r="G156" s="91">
        <v>0</v>
      </c>
      <c r="H156" s="91">
        <v>0</v>
      </c>
    </row>
    <row r="157" spans="1:8" x14ac:dyDescent="0.25">
      <c r="A157" s="89"/>
      <c r="B157" s="7"/>
      <c r="C157" s="7"/>
      <c r="D157" s="507" t="s">
        <v>24</v>
      </c>
      <c r="E157" s="508"/>
      <c r="F157" s="7"/>
      <c r="G157" s="91">
        <v>36000</v>
      </c>
      <c r="H157" s="91">
        <v>36000</v>
      </c>
    </row>
    <row r="158" spans="1:8" x14ac:dyDescent="0.25">
      <c r="A158" s="87" t="s">
        <v>25</v>
      </c>
      <c r="B158" s="5"/>
      <c r="C158" s="468" t="s">
        <v>26</v>
      </c>
      <c r="D158" s="470"/>
      <c r="E158" s="469"/>
      <c r="F158" s="7"/>
      <c r="G158" s="95">
        <f>G159+G165+G172+G164</f>
        <v>9080000</v>
      </c>
      <c r="H158" s="95">
        <f>H159+H165+H172+H164</f>
        <v>9080000</v>
      </c>
    </row>
    <row r="159" spans="1:8" x14ac:dyDescent="0.25">
      <c r="A159" s="94"/>
      <c r="B159" s="5" t="s">
        <v>27</v>
      </c>
      <c r="C159" s="11"/>
      <c r="D159" s="468" t="s">
        <v>28</v>
      </c>
      <c r="E159" s="469"/>
      <c r="F159" s="7"/>
      <c r="G159" s="95">
        <f>G160+G161</f>
        <v>2150000</v>
      </c>
      <c r="H159" s="95">
        <f>H160+H161</f>
        <v>2150000</v>
      </c>
    </row>
    <row r="160" spans="1:8" x14ac:dyDescent="0.25">
      <c r="A160" s="89"/>
      <c r="B160" s="7"/>
      <c r="C160" s="7" t="s">
        <v>29</v>
      </c>
      <c r="D160" s="466" t="s">
        <v>80</v>
      </c>
      <c r="E160" s="467"/>
      <c r="F160" s="7"/>
      <c r="G160" s="91">
        <v>150000</v>
      </c>
      <c r="H160" s="91">
        <v>150000</v>
      </c>
    </row>
    <row r="161" spans="1:8" x14ac:dyDescent="0.25">
      <c r="A161" s="89"/>
      <c r="B161" s="7"/>
      <c r="C161" s="7" t="s">
        <v>31</v>
      </c>
      <c r="D161" s="466" t="s">
        <v>32</v>
      </c>
      <c r="E161" s="467"/>
      <c r="F161" s="7"/>
      <c r="G161" s="91">
        <f>G162+G163</f>
        <v>2000000</v>
      </c>
      <c r="H161" s="91">
        <f>H162+H163</f>
        <v>2000000</v>
      </c>
    </row>
    <row r="162" spans="1:8" x14ac:dyDescent="0.25">
      <c r="A162" s="89"/>
      <c r="B162" s="7"/>
      <c r="C162" s="7"/>
      <c r="D162" s="118"/>
      <c r="E162" s="8" t="s">
        <v>100</v>
      </c>
      <c r="F162" s="7"/>
      <c r="G162" s="91">
        <v>80000</v>
      </c>
      <c r="H162" s="91">
        <v>80000</v>
      </c>
    </row>
    <row r="163" spans="1:8" x14ac:dyDescent="0.25">
      <c r="A163" s="89"/>
      <c r="B163" s="7"/>
      <c r="C163" s="7"/>
      <c r="D163" s="118"/>
      <c r="E163" s="296" t="s">
        <v>33</v>
      </c>
      <c r="F163" s="7"/>
      <c r="G163" s="91">
        <v>1920000</v>
      </c>
      <c r="H163" s="91">
        <v>1920000</v>
      </c>
    </row>
    <row r="164" spans="1:8" x14ac:dyDescent="0.25">
      <c r="A164" s="89"/>
      <c r="B164" s="5" t="s">
        <v>37</v>
      </c>
      <c r="C164" s="7" t="s">
        <v>35</v>
      </c>
      <c r="D164" s="466" t="s">
        <v>87</v>
      </c>
      <c r="E164" s="467"/>
      <c r="F164" s="7"/>
      <c r="G164" s="91">
        <v>300000</v>
      </c>
      <c r="H164" s="91">
        <v>300000</v>
      </c>
    </row>
    <row r="165" spans="1:8" x14ac:dyDescent="0.25">
      <c r="A165" s="94"/>
      <c r="B165" s="5" t="s">
        <v>42</v>
      </c>
      <c r="C165" s="11"/>
      <c r="D165" s="468" t="s">
        <v>43</v>
      </c>
      <c r="E165" s="469"/>
      <c r="F165" s="7"/>
      <c r="G165" s="95">
        <f>G166+G169+G171</f>
        <v>5430000</v>
      </c>
      <c r="H165" s="95">
        <f>H166+H169+H171</f>
        <v>5430000</v>
      </c>
    </row>
    <row r="166" spans="1:8" x14ac:dyDescent="0.25">
      <c r="A166" s="89"/>
      <c r="B166" s="7"/>
      <c r="C166" s="7" t="s">
        <v>44</v>
      </c>
      <c r="D166" s="466" t="s">
        <v>45</v>
      </c>
      <c r="E166" s="467"/>
      <c r="F166" s="7"/>
      <c r="G166" s="91">
        <f>SUM(G167:G168)</f>
        <v>930000</v>
      </c>
      <c r="H166" s="91">
        <f>SUM(H167:H168)</f>
        <v>930000</v>
      </c>
    </row>
    <row r="167" spans="1:8" x14ac:dyDescent="0.25">
      <c r="A167" s="89"/>
      <c r="B167" s="7"/>
      <c r="C167" s="7"/>
      <c r="D167" s="7"/>
      <c r="E167" s="8" t="s">
        <v>46</v>
      </c>
      <c r="F167" s="7"/>
      <c r="G167" s="91">
        <v>760000</v>
      </c>
      <c r="H167" s="91">
        <v>760000</v>
      </c>
    </row>
    <row r="168" spans="1:8" x14ac:dyDescent="0.25">
      <c r="A168" s="89"/>
      <c r="B168" s="7"/>
      <c r="C168" s="7"/>
      <c r="D168" s="7"/>
      <c r="E168" s="8" t="s">
        <v>48</v>
      </c>
      <c r="F168" s="7"/>
      <c r="G168" s="91">
        <v>170000</v>
      </c>
      <c r="H168" s="91">
        <v>170000</v>
      </c>
    </row>
    <row r="169" spans="1:8" x14ac:dyDescent="0.25">
      <c r="A169" s="89"/>
      <c r="B169" s="7"/>
      <c r="C169" s="7" t="s">
        <v>49</v>
      </c>
      <c r="D169" s="466" t="s">
        <v>50</v>
      </c>
      <c r="E169" s="467"/>
      <c r="F169" s="7"/>
      <c r="G169" s="91">
        <v>1500000</v>
      </c>
      <c r="H169" s="91">
        <v>1500000</v>
      </c>
    </row>
    <row r="170" spans="1:8" x14ac:dyDescent="0.25">
      <c r="A170" s="89"/>
      <c r="B170" s="7"/>
      <c r="C170" s="7"/>
      <c r="D170" s="466" t="s">
        <v>371</v>
      </c>
      <c r="E170" s="467"/>
      <c r="F170" s="7"/>
      <c r="G170" s="91">
        <v>1000000</v>
      </c>
      <c r="H170" s="91">
        <v>1000000</v>
      </c>
    </row>
    <row r="171" spans="1:8" x14ac:dyDescent="0.25">
      <c r="A171" s="89"/>
      <c r="B171" s="7"/>
      <c r="C171" s="7" t="s">
        <v>51</v>
      </c>
      <c r="D171" s="466" t="s">
        <v>52</v>
      </c>
      <c r="E171" s="467"/>
      <c r="F171" s="7"/>
      <c r="G171" s="91">
        <v>3000000</v>
      </c>
      <c r="H171" s="91">
        <v>3000000</v>
      </c>
    </row>
    <row r="172" spans="1:8" x14ac:dyDescent="0.25">
      <c r="A172" s="94"/>
      <c r="B172" s="5" t="s">
        <v>54</v>
      </c>
      <c r="C172" s="11"/>
      <c r="D172" s="468" t="s">
        <v>55</v>
      </c>
      <c r="E172" s="469"/>
      <c r="F172" s="7"/>
      <c r="G172" s="95">
        <f t="shared" ref="G172:H172" si="17">G173+G174</f>
        <v>1200000</v>
      </c>
      <c r="H172" s="95">
        <f t="shared" si="17"/>
        <v>1200000</v>
      </c>
    </row>
    <row r="173" spans="1:8" x14ac:dyDescent="0.25">
      <c r="A173" s="89"/>
      <c r="B173" s="7"/>
      <c r="C173" s="7" t="s">
        <v>56</v>
      </c>
      <c r="D173" s="466" t="s">
        <v>57</v>
      </c>
      <c r="E173" s="467"/>
      <c r="F173" s="7"/>
      <c r="G173" s="91">
        <v>1200000</v>
      </c>
      <c r="H173" s="91">
        <v>1200000</v>
      </c>
    </row>
    <row r="174" spans="1:8" x14ac:dyDescent="0.25">
      <c r="A174" s="89"/>
      <c r="B174" s="7"/>
      <c r="C174" s="7" t="s">
        <v>96</v>
      </c>
      <c r="D174" s="466" t="s">
        <v>58</v>
      </c>
      <c r="E174" s="467"/>
      <c r="F174" s="7"/>
      <c r="G174" s="91">
        <v>0</v>
      </c>
      <c r="H174" s="91">
        <v>0</v>
      </c>
    </row>
    <row r="175" spans="1:8" x14ac:dyDescent="0.25">
      <c r="A175" s="87" t="s">
        <v>71</v>
      </c>
      <c r="B175" s="7"/>
      <c r="C175" s="468" t="s">
        <v>72</v>
      </c>
      <c r="D175" s="470"/>
      <c r="E175" s="469"/>
      <c r="F175" s="7"/>
      <c r="G175" s="95">
        <f>G176+G178</f>
        <v>2211070</v>
      </c>
      <c r="H175" s="95">
        <f>H176+H178+H177</f>
        <v>8497570</v>
      </c>
    </row>
    <row r="176" spans="1:8" x14ac:dyDescent="0.25">
      <c r="A176" s="89"/>
      <c r="B176" s="7"/>
      <c r="C176" s="7" t="s">
        <v>238</v>
      </c>
      <c r="D176" s="466" t="s">
        <v>405</v>
      </c>
      <c r="E176" s="467"/>
      <c r="F176" s="7"/>
      <c r="G176" s="302">
        <v>1741000</v>
      </c>
      <c r="H176" s="302">
        <v>1741000</v>
      </c>
    </row>
    <row r="177" spans="1:8" s="320" customFormat="1" x14ac:dyDescent="0.25">
      <c r="A177" s="89"/>
      <c r="B177" s="7"/>
      <c r="C177" s="7" t="s">
        <v>238</v>
      </c>
      <c r="D177" s="315" t="s">
        <v>437</v>
      </c>
      <c r="E177" s="316"/>
      <c r="F177" s="7"/>
      <c r="G177" s="302">
        <v>0</v>
      </c>
      <c r="H177" s="302">
        <v>4950000</v>
      </c>
    </row>
    <row r="178" spans="1:8" x14ac:dyDescent="0.25">
      <c r="A178" s="89"/>
      <c r="B178" s="7"/>
      <c r="C178" s="7" t="s">
        <v>372</v>
      </c>
      <c r="D178" s="466" t="s">
        <v>357</v>
      </c>
      <c r="E178" s="467"/>
      <c r="F178" s="7"/>
      <c r="G178" s="302">
        <v>470070</v>
      </c>
      <c r="H178" s="302">
        <v>1806570</v>
      </c>
    </row>
    <row r="179" spans="1:8" x14ac:dyDescent="0.25">
      <c r="A179" s="87" t="s">
        <v>88</v>
      </c>
      <c r="B179" s="5"/>
      <c r="C179" s="468" t="s">
        <v>89</v>
      </c>
      <c r="D179" s="470"/>
      <c r="E179" s="469"/>
      <c r="F179" s="7"/>
      <c r="G179" s="95">
        <f t="shared" ref="G179:H179" si="18">G181+G180+G182</f>
        <v>0</v>
      </c>
      <c r="H179" s="95">
        <f t="shared" si="18"/>
        <v>9712198</v>
      </c>
    </row>
    <row r="180" spans="1:8" x14ac:dyDescent="0.25">
      <c r="A180" s="87"/>
      <c r="B180" s="5"/>
      <c r="C180" s="118" t="s">
        <v>209</v>
      </c>
      <c r="D180" s="509" t="s">
        <v>381</v>
      </c>
      <c r="E180" s="467"/>
      <c r="F180" s="7"/>
      <c r="G180" s="91"/>
      <c r="H180" s="91">
        <v>9712198</v>
      </c>
    </row>
    <row r="181" spans="1:8" x14ac:dyDescent="0.25">
      <c r="A181" s="89"/>
      <c r="B181" s="7"/>
      <c r="C181" s="7" t="s">
        <v>209</v>
      </c>
      <c r="D181" s="466" t="s">
        <v>383</v>
      </c>
      <c r="E181" s="467"/>
      <c r="F181" s="7"/>
      <c r="G181" s="91"/>
      <c r="H181" s="91"/>
    </row>
    <row r="182" spans="1:8" x14ac:dyDescent="0.25">
      <c r="A182" s="271"/>
      <c r="B182" s="297"/>
      <c r="C182" s="297" t="s">
        <v>390</v>
      </c>
      <c r="D182" s="297" t="s">
        <v>391</v>
      </c>
      <c r="E182" s="293"/>
      <c r="F182" s="337"/>
      <c r="G182" s="338"/>
      <c r="H182" s="338"/>
    </row>
    <row r="183" spans="1:8" s="320" customFormat="1" x14ac:dyDescent="0.25">
      <c r="A183" s="423" t="s">
        <v>440</v>
      </c>
      <c r="B183" s="424"/>
      <c r="C183" s="424"/>
      <c r="D183" s="424"/>
      <c r="E183" s="425"/>
      <c r="F183" s="339"/>
      <c r="G183" s="340"/>
      <c r="H183" s="341">
        <f>H184+H187+H189+H196</f>
        <v>8000000</v>
      </c>
    </row>
    <row r="184" spans="1:8" s="320" customFormat="1" x14ac:dyDescent="0.25">
      <c r="A184" s="87" t="s">
        <v>6</v>
      </c>
      <c r="B184" s="5"/>
      <c r="C184" s="468" t="s">
        <v>7</v>
      </c>
      <c r="D184" s="470"/>
      <c r="E184" s="469"/>
      <c r="F184" s="7"/>
      <c r="G184" s="91"/>
      <c r="H184" s="95">
        <f>H185</f>
        <v>730000</v>
      </c>
    </row>
    <row r="185" spans="1:8" s="320" customFormat="1" x14ac:dyDescent="0.25">
      <c r="A185" s="89"/>
      <c r="B185" s="5" t="s">
        <v>14</v>
      </c>
      <c r="C185" s="5"/>
      <c r="D185" s="468" t="s">
        <v>15</v>
      </c>
      <c r="E185" s="469"/>
      <c r="F185" s="7"/>
      <c r="G185" s="91"/>
      <c r="H185" s="95">
        <f>H186</f>
        <v>730000</v>
      </c>
    </row>
    <row r="186" spans="1:8" s="320" customFormat="1" x14ac:dyDescent="0.25">
      <c r="A186" s="90"/>
      <c r="B186" s="7"/>
      <c r="C186" s="7" t="s">
        <v>19</v>
      </c>
      <c r="D186" s="466" t="s">
        <v>20</v>
      </c>
      <c r="E186" s="467"/>
      <c r="F186" s="7"/>
      <c r="G186" s="91"/>
      <c r="H186" s="91">
        <v>730000</v>
      </c>
    </row>
    <row r="187" spans="1:8" s="320" customFormat="1" x14ac:dyDescent="0.25">
      <c r="A187" s="87" t="s">
        <v>21</v>
      </c>
      <c r="B187" s="5"/>
      <c r="C187" s="468" t="s">
        <v>22</v>
      </c>
      <c r="D187" s="470"/>
      <c r="E187" s="469"/>
      <c r="F187" s="7"/>
      <c r="G187" s="91"/>
      <c r="H187" s="95">
        <v>94900</v>
      </c>
    </row>
    <row r="188" spans="1:8" s="320" customFormat="1" x14ac:dyDescent="0.25">
      <c r="A188" s="89"/>
      <c r="B188" s="7"/>
      <c r="C188" s="7"/>
      <c r="D188" s="507" t="s">
        <v>23</v>
      </c>
      <c r="E188" s="508"/>
      <c r="F188" s="7"/>
      <c r="G188" s="91"/>
      <c r="H188" s="91">
        <v>94900</v>
      </c>
    </row>
    <row r="189" spans="1:8" s="320" customFormat="1" x14ac:dyDescent="0.25">
      <c r="A189" s="87" t="s">
        <v>25</v>
      </c>
      <c r="B189" s="5"/>
      <c r="C189" s="468" t="s">
        <v>26</v>
      </c>
      <c r="D189" s="470"/>
      <c r="E189" s="469"/>
      <c r="F189" s="7"/>
      <c r="G189" s="91"/>
      <c r="H189" s="95">
        <f>H190+H192+H194</f>
        <v>4176600</v>
      </c>
    </row>
    <row r="190" spans="1:8" s="320" customFormat="1" x14ac:dyDescent="0.25">
      <c r="A190" s="272"/>
      <c r="B190" s="5" t="s">
        <v>27</v>
      </c>
      <c r="C190" s="5"/>
      <c r="D190" s="468" t="s">
        <v>28</v>
      </c>
      <c r="E190" s="469"/>
      <c r="F190" s="7"/>
      <c r="G190" s="91"/>
      <c r="H190" s="95">
        <f>H191</f>
        <v>1000000</v>
      </c>
    </row>
    <row r="191" spans="1:8" s="320" customFormat="1" x14ac:dyDescent="0.25">
      <c r="A191" s="272"/>
      <c r="B191" s="5"/>
      <c r="C191" s="7" t="s">
        <v>31</v>
      </c>
      <c r="D191" s="466" t="s">
        <v>32</v>
      </c>
      <c r="E191" s="467"/>
      <c r="F191" s="7"/>
      <c r="G191" s="91"/>
      <c r="H191" s="91">
        <v>1000000</v>
      </c>
    </row>
    <row r="192" spans="1:8" s="320" customFormat="1" x14ac:dyDescent="0.25">
      <c r="A192" s="89"/>
      <c r="B192" s="5" t="s">
        <v>42</v>
      </c>
      <c r="C192" s="99"/>
      <c r="D192" s="468" t="s">
        <v>52</v>
      </c>
      <c r="E192" s="469"/>
      <c r="F192" s="7"/>
      <c r="G192" s="91"/>
      <c r="H192" s="95">
        <f>H193</f>
        <v>3176600</v>
      </c>
    </row>
    <row r="193" spans="1:8" s="320" customFormat="1" x14ac:dyDescent="0.25">
      <c r="A193" s="87"/>
      <c r="B193" s="7"/>
      <c r="C193" s="7" t="s">
        <v>51</v>
      </c>
      <c r="D193" s="466" t="s">
        <v>121</v>
      </c>
      <c r="E193" s="467"/>
      <c r="F193" s="7"/>
      <c r="G193" s="91"/>
      <c r="H193" s="91">
        <v>3176600</v>
      </c>
    </row>
    <row r="194" spans="1:8" s="320" customFormat="1" x14ac:dyDescent="0.25">
      <c r="A194" s="87"/>
      <c r="B194" s="5" t="s">
        <v>54</v>
      </c>
      <c r="C194" s="468" t="s">
        <v>82</v>
      </c>
      <c r="D194" s="470"/>
      <c r="E194" s="469"/>
      <c r="F194" s="7"/>
      <c r="G194" s="91"/>
      <c r="H194" s="95">
        <v>0</v>
      </c>
    </row>
    <row r="195" spans="1:8" s="320" customFormat="1" x14ac:dyDescent="0.25">
      <c r="A195" s="87"/>
      <c r="B195" s="7"/>
      <c r="C195" s="7" t="s">
        <v>56</v>
      </c>
      <c r="D195" s="466" t="s">
        <v>83</v>
      </c>
      <c r="E195" s="467"/>
      <c r="F195" s="7"/>
      <c r="G195" s="91"/>
      <c r="H195" s="91">
        <v>0</v>
      </c>
    </row>
    <row r="196" spans="1:8" s="320" customFormat="1" x14ac:dyDescent="0.25">
      <c r="A196" s="310" t="s">
        <v>71</v>
      </c>
      <c r="B196" s="318"/>
      <c r="C196" s="471" t="s">
        <v>72</v>
      </c>
      <c r="D196" s="471"/>
      <c r="E196" s="471"/>
      <c r="F196" s="7"/>
      <c r="G196" s="91"/>
      <c r="H196" s="95">
        <f>H197</f>
        <v>2998500</v>
      </c>
    </row>
    <row r="197" spans="1:8" s="320" customFormat="1" x14ac:dyDescent="0.25">
      <c r="A197" s="295"/>
      <c r="B197" s="318"/>
      <c r="C197" s="318" t="s">
        <v>238</v>
      </c>
      <c r="D197" s="472" t="s">
        <v>441</v>
      </c>
      <c r="E197" s="472"/>
      <c r="F197" s="7"/>
      <c r="G197" s="91"/>
      <c r="H197" s="91">
        <v>2998500</v>
      </c>
    </row>
    <row r="198" spans="1:8" x14ac:dyDescent="0.25">
      <c r="A198" s="423" t="s">
        <v>208</v>
      </c>
      <c r="B198" s="424"/>
      <c r="C198" s="424"/>
      <c r="D198" s="424"/>
      <c r="E198" s="425"/>
      <c r="F198" s="15">
        <v>1</v>
      </c>
      <c r="G198" s="101">
        <f>G209+G199+G206+G232</f>
        <v>31678091</v>
      </c>
      <c r="H198" s="101">
        <f>H209+H199+H206+H232</f>
        <v>32706340</v>
      </c>
    </row>
    <row r="199" spans="1:8" x14ac:dyDescent="0.25">
      <c r="A199" s="87" t="s">
        <v>6</v>
      </c>
      <c r="B199" s="5"/>
      <c r="C199" s="468" t="s">
        <v>90</v>
      </c>
      <c r="D199" s="470"/>
      <c r="E199" s="469"/>
      <c r="F199" s="6"/>
      <c r="G199" s="95">
        <f>G200</f>
        <v>7507160</v>
      </c>
      <c r="H199" s="95">
        <f>H200</f>
        <v>7884800</v>
      </c>
    </row>
    <row r="200" spans="1:8" x14ac:dyDescent="0.25">
      <c r="A200" s="87"/>
      <c r="B200" s="5" t="s">
        <v>8</v>
      </c>
      <c r="C200" s="5"/>
      <c r="D200" s="468" t="s">
        <v>9</v>
      </c>
      <c r="E200" s="469"/>
      <c r="F200" s="6"/>
      <c r="G200" s="95">
        <f>SUM(G201+G204+G205+G203+G202)</f>
        <v>7507160</v>
      </c>
      <c r="H200" s="95">
        <f>SUM(H201+H204+H205+H203+H202)</f>
        <v>7884800</v>
      </c>
    </row>
    <row r="201" spans="1:8" x14ac:dyDescent="0.25">
      <c r="A201" s="87"/>
      <c r="B201" s="5"/>
      <c r="C201" s="7" t="s">
        <v>10</v>
      </c>
      <c r="D201" s="466" t="s">
        <v>91</v>
      </c>
      <c r="E201" s="467"/>
      <c r="F201" s="6"/>
      <c r="G201" s="91">
        <v>6952160</v>
      </c>
      <c r="H201" s="91">
        <v>6952160</v>
      </c>
    </row>
    <row r="202" spans="1:8" x14ac:dyDescent="0.25">
      <c r="A202" s="87"/>
      <c r="B202" s="5"/>
      <c r="C202" s="7" t="s">
        <v>230</v>
      </c>
      <c r="D202" s="466" t="s">
        <v>231</v>
      </c>
      <c r="E202" s="467"/>
      <c r="F202" s="6"/>
      <c r="G202" s="91">
        <v>300000</v>
      </c>
      <c r="H202" s="91">
        <v>300000</v>
      </c>
    </row>
    <row r="203" spans="1:8" x14ac:dyDescent="0.25">
      <c r="A203" s="87"/>
      <c r="B203" s="5"/>
      <c r="C203" s="7" t="s">
        <v>12</v>
      </c>
      <c r="D203" s="466" t="s">
        <v>92</v>
      </c>
      <c r="E203" s="467"/>
      <c r="F203" s="6"/>
      <c r="G203" s="91">
        <v>125000</v>
      </c>
      <c r="H203" s="91">
        <v>125000</v>
      </c>
    </row>
    <row r="204" spans="1:8" x14ac:dyDescent="0.25">
      <c r="A204" s="87"/>
      <c r="B204" s="5"/>
      <c r="C204" s="7" t="s">
        <v>93</v>
      </c>
      <c r="D204" s="466" t="s">
        <v>94</v>
      </c>
      <c r="E204" s="467"/>
      <c r="F204" s="6"/>
      <c r="G204" s="91">
        <v>80000</v>
      </c>
      <c r="H204" s="91">
        <v>80000</v>
      </c>
    </row>
    <row r="205" spans="1:8" x14ac:dyDescent="0.25">
      <c r="A205" s="87"/>
      <c r="B205" s="5"/>
      <c r="C205" s="7" t="s">
        <v>19</v>
      </c>
      <c r="D205" s="466" t="s">
        <v>20</v>
      </c>
      <c r="E205" s="467"/>
      <c r="F205" s="6"/>
      <c r="G205" s="91">
        <v>50000</v>
      </c>
      <c r="H205" s="91">
        <v>427640</v>
      </c>
    </row>
    <row r="206" spans="1:8" x14ac:dyDescent="0.25">
      <c r="A206" s="87" t="s">
        <v>21</v>
      </c>
      <c r="B206" s="5"/>
      <c r="C206" s="468" t="s">
        <v>22</v>
      </c>
      <c r="D206" s="470"/>
      <c r="E206" s="469"/>
      <c r="F206" s="6"/>
      <c r="G206" s="95">
        <f>SUM(G207:G208)</f>
        <v>977781</v>
      </c>
      <c r="H206" s="95">
        <f>SUM(H207:H208)</f>
        <v>1021965</v>
      </c>
    </row>
    <row r="207" spans="1:8" x14ac:dyDescent="0.25">
      <c r="A207" s="87"/>
      <c r="B207" s="5"/>
      <c r="C207" s="5"/>
      <c r="D207" s="507" t="s">
        <v>23</v>
      </c>
      <c r="E207" s="508"/>
      <c r="F207" s="6"/>
      <c r="G207" s="91">
        <v>959031</v>
      </c>
      <c r="H207" s="91">
        <v>1003215</v>
      </c>
    </row>
    <row r="208" spans="1:8" x14ac:dyDescent="0.25">
      <c r="A208" s="87"/>
      <c r="B208" s="5"/>
      <c r="C208" s="289"/>
      <c r="D208" s="507" t="s">
        <v>24</v>
      </c>
      <c r="E208" s="508"/>
      <c r="F208" s="6"/>
      <c r="G208" s="91">
        <v>18750</v>
      </c>
      <c r="H208" s="91">
        <v>18750</v>
      </c>
    </row>
    <row r="209" spans="1:8" x14ac:dyDescent="0.25">
      <c r="A209" s="87" t="s">
        <v>25</v>
      </c>
      <c r="B209" s="5"/>
      <c r="C209" s="468" t="s">
        <v>26</v>
      </c>
      <c r="D209" s="470"/>
      <c r="E209" s="469"/>
      <c r="F209" s="7"/>
      <c r="G209" s="95">
        <f>G210+G215+G218+G229+G228</f>
        <v>20193150</v>
      </c>
      <c r="H209" s="95">
        <f>H210+H215+H218+H229+H228</f>
        <v>18804085</v>
      </c>
    </row>
    <row r="210" spans="1:8" x14ac:dyDescent="0.25">
      <c r="A210" s="94"/>
      <c r="B210" s="5" t="s">
        <v>27</v>
      </c>
      <c r="C210" s="11"/>
      <c r="D210" s="468" t="s">
        <v>28</v>
      </c>
      <c r="E210" s="469"/>
      <c r="F210" s="7"/>
      <c r="G210" s="95">
        <f>G211+G212</f>
        <v>1890000</v>
      </c>
      <c r="H210" s="95">
        <f>H211+H212</f>
        <v>1890000</v>
      </c>
    </row>
    <row r="211" spans="1:8" x14ac:dyDescent="0.25">
      <c r="A211" s="89"/>
      <c r="B211" s="7"/>
      <c r="C211" s="7" t="s">
        <v>29</v>
      </c>
      <c r="D211" s="466" t="s">
        <v>80</v>
      </c>
      <c r="E211" s="467"/>
      <c r="F211" s="7"/>
      <c r="G211" s="91">
        <v>50000</v>
      </c>
      <c r="H211" s="91">
        <v>50000</v>
      </c>
    </row>
    <row r="212" spans="1:8" x14ac:dyDescent="0.25">
      <c r="A212" s="89"/>
      <c r="B212" s="7"/>
      <c r="C212" s="7" t="s">
        <v>31</v>
      </c>
      <c r="D212" s="466" t="s">
        <v>32</v>
      </c>
      <c r="E212" s="467"/>
      <c r="F212" s="7"/>
      <c r="G212" s="91">
        <f>SUM(G213:G214)</f>
        <v>1840000</v>
      </c>
      <c r="H212" s="91">
        <f>SUM(H213:H214)</f>
        <v>1840000</v>
      </c>
    </row>
    <row r="213" spans="1:8" x14ac:dyDescent="0.25">
      <c r="A213" s="89"/>
      <c r="B213" s="7"/>
      <c r="C213" s="7"/>
      <c r="D213" s="7"/>
      <c r="E213" s="8" t="s">
        <v>100</v>
      </c>
      <c r="F213" s="7"/>
      <c r="G213" s="91">
        <v>40000</v>
      </c>
      <c r="H213" s="91">
        <v>40000</v>
      </c>
    </row>
    <row r="214" spans="1:8" x14ac:dyDescent="0.25">
      <c r="A214" s="87"/>
      <c r="B214" s="5"/>
      <c r="C214" s="5"/>
      <c r="D214" s="5"/>
      <c r="E214" s="8" t="s">
        <v>33</v>
      </c>
      <c r="F214" s="7"/>
      <c r="G214" s="91">
        <v>1800000</v>
      </c>
      <c r="H214" s="91">
        <v>1800000</v>
      </c>
    </row>
    <row r="215" spans="1:8" x14ac:dyDescent="0.25">
      <c r="A215" s="94"/>
      <c r="B215" s="5" t="s">
        <v>37</v>
      </c>
      <c r="C215" s="11"/>
      <c r="D215" s="468" t="s">
        <v>38</v>
      </c>
      <c r="E215" s="469"/>
      <c r="F215" s="7"/>
      <c r="G215" s="95">
        <f>G216</f>
        <v>150000</v>
      </c>
      <c r="H215" s="95">
        <f>H216</f>
        <v>150000</v>
      </c>
    </row>
    <row r="216" spans="1:8" x14ac:dyDescent="0.25">
      <c r="A216" s="89"/>
      <c r="B216" s="7"/>
      <c r="C216" s="7" t="s">
        <v>39</v>
      </c>
      <c r="D216" s="466" t="s">
        <v>40</v>
      </c>
      <c r="E216" s="467"/>
      <c r="F216" s="7"/>
      <c r="G216" s="91">
        <f>SUM(G217)</f>
        <v>150000</v>
      </c>
      <c r="H216" s="91">
        <f>SUM(H217)</f>
        <v>150000</v>
      </c>
    </row>
    <row r="217" spans="1:8" x14ac:dyDescent="0.25">
      <c r="A217" s="89"/>
      <c r="B217" s="7"/>
      <c r="C217" s="7"/>
      <c r="D217" s="7"/>
      <c r="E217" s="8" t="s">
        <v>41</v>
      </c>
      <c r="F217" s="7"/>
      <c r="G217" s="91">
        <v>150000</v>
      </c>
      <c r="H217" s="91">
        <v>150000</v>
      </c>
    </row>
    <row r="218" spans="1:8" x14ac:dyDescent="0.25">
      <c r="A218" s="94"/>
      <c r="B218" s="5" t="s">
        <v>42</v>
      </c>
      <c r="C218" s="11"/>
      <c r="D218" s="468" t="s">
        <v>43</v>
      </c>
      <c r="E218" s="469"/>
      <c r="F218" s="7"/>
      <c r="G218" s="95">
        <f>G219+G223+G224</f>
        <v>16823150</v>
      </c>
      <c r="H218" s="95">
        <f>H219+H223+H224</f>
        <v>15434085</v>
      </c>
    </row>
    <row r="219" spans="1:8" x14ac:dyDescent="0.25">
      <c r="A219" s="89"/>
      <c r="B219" s="7"/>
      <c r="C219" s="7" t="s">
        <v>44</v>
      </c>
      <c r="D219" s="466" t="s">
        <v>45</v>
      </c>
      <c r="E219" s="467"/>
      <c r="F219" s="7"/>
      <c r="G219" s="91">
        <f>SUM(G220:G222)</f>
        <v>1400000</v>
      </c>
      <c r="H219" s="91">
        <f>SUM(H220:H222)</f>
        <v>1400000</v>
      </c>
    </row>
    <row r="220" spans="1:8" x14ac:dyDescent="0.25">
      <c r="A220" s="89"/>
      <c r="B220" s="7"/>
      <c r="C220" s="7"/>
      <c r="D220" s="7"/>
      <c r="E220" s="8" t="s">
        <v>46</v>
      </c>
      <c r="F220" s="7"/>
      <c r="G220" s="91">
        <v>350000</v>
      </c>
      <c r="H220" s="91">
        <v>350000</v>
      </c>
    </row>
    <row r="221" spans="1:8" x14ac:dyDescent="0.25">
      <c r="A221" s="89"/>
      <c r="B221" s="7"/>
      <c r="C221" s="7"/>
      <c r="D221" s="7"/>
      <c r="E221" s="8" t="s">
        <v>47</v>
      </c>
      <c r="F221" s="7"/>
      <c r="G221" s="91">
        <v>900000</v>
      </c>
      <c r="H221" s="91">
        <v>900000</v>
      </c>
    </row>
    <row r="222" spans="1:8" x14ac:dyDescent="0.25">
      <c r="A222" s="89"/>
      <c r="B222" s="7"/>
      <c r="C222" s="7"/>
      <c r="D222" s="7"/>
      <c r="E222" s="8" t="s">
        <v>48</v>
      </c>
      <c r="F222" s="7"/>
      <c r="G222" s="91">
        <v>150000</v>
      </c>
      <c r="H222" s="91">
        <v>150000</v>
      </c>
    </row>
    <row r="223" spans="1:8" x14ac:dyDescent="0.25">
      <c r="A223" s="89"/>
      <c r="B223" s="7"/>
      <c r="C223" s="7" t="s">
        <v>49</v>
      </c>
      <c r="D223" s="466" t="s">
        <v>50</v>
      </c>
      <c r="E223" s="467"/>
      <c r="F223" s="7"/>
      <c r="G223" s="91">
        <v>200000</v>
      </c>
      <c r="H223" s="91">
        <v>200000</v>
      </c>
    </row>
    <row r="224" spans="1:8" x14ac:dyDescent="0.25">
      <c r="A224" s="89"/>
      <c r="B224" s="7"/>
      <c r="C224" s="7" t="s">
        <v>51</v>
      </c>
      <c r="D224" s="466" t="s">
        <v>52</v>
      </c>
      <c r="E224" s="467"/>
      <c r="F224" s="7"/>
      <c r="G224" s="302">
        <f>SUM(G225:G227)</f>
        <v>15223150</v>
      </c>
      <c r="H224" s="302">
        <f>SUM(H225:H227)</f>
        <v>13834085</v>
      </c>
    </row>
    <row r="225" spans="1:8" x14ac:dyDescent="0.25">
      <c r="A225" s="89"/>
      <c r="B225" s="7"/>
      <c r="C225" s="7"/>
      <c r="D225" s="7"/>
      <c r="E225" s="8" t="s">
        <v>95</v>
      </c>
      <c r="F225" s="7"/>
      <c r="G225" s="91">
        <v>3000000</v>
      </c>
      <c r="H225" s="91">
        <v>3000000</v>
      </c>
    </row>
    <row r="226" spans="1:8" x14ac:dyDescent="0.25">
      <c r="A226" s="89"/>
      <c r="B226" s="7"/>
      <c r="C226" s="7"/>
      <c r="D226" s="7"/>
      <c r="E226" s="8" t="s">
        <v>53</v>
      </c>
      <c r="F226" s="7"/>
      <c r="G226" s="91">
        <v>250000</v>
      </c>
      <c r="H226" s="91">
        <v>250000</v>
      </c>
    </row>
    <row r="227" spans="1:8" x14ac:dyDescent="0.25">
      <c r="A227" s="89"/>
      <c r="B227" s="7"/>
      <c r="C227" s="7"/>
      <c r="D227" s="118"/>
      <c r="E227" s="296" t="s">
        <v>403</v>
      </c>
      <c r="F227" s="7"/>
      <c r="G227" s="91">
        <v>11973150</v>
      </c>
      <c r="H227" s="91">
        <v>10584085</v>
      </c>
    </row>
    <row r="228" spans="1:8" x14ac:dyDescent="0.25">
      <c r="A228" s="89"/>
      <c r="B228" s="5" t="s">
        <v>122</v>
      </c>
      <c r="C228" s="5"/>
      <c r="D228" s="468" t="s">
        <v>123</v>
      </c>
      <c r="E228" s="469"/>
      <c r="F228" s="7"/>
      <c r="G228" s="95">
        <v>20000</v>
      </c>
      <c r="H228" s="95">
        <v>20000</v>
      </c>
    </row>
    <row r="229" spans="1:8" x14ac:dyDescent="0.25">
      <c r="A229" s="94"/>
      <c r="B229" s="5" t="s">
        <v>54</v>
      </c>
      <c r="C229" s="11"/>
      <c r="D229" s="468" t="s">
        <v>55</v>
      </c>
      <c r="E229" s="469"/>
      <c r="F229" s="7"/>
      <c r="G229" s="95">
        <f>G231+G230</f>
        <v>1310000</v>
      </c>
      <c r="H229" s="95">
        <f>H231+H230</f>
        <v>1310000</v>
      </c>
    </row>
    <row r="230" spans="1:8" x14ac:dyDescent="0.25">
      <c r="A230" s="94"/>
      <c r="B230" s="5"/>
      <c r="C230" s="7" t="s">
        <v>96</v>
      </c>
      <c r="D230" s="466" t="s">
        <v>58</v>
      </c>
      <c r="E230" s="467"/>
      <c r="F230" s="7"/>
      <c r="G230" s="91">
        <v>10000</v>
      </c>
      <c r="H230" s="91">
        <v>10000</v>
      </c>
    </row>
    <row r="231" spans="1:8" x14ac:dyDescent="0.25">
      <c r="A231" s="89"/>
      <c r="B231" s="7"/>
      <c r="C231" s="7" t="s">
        <v>56</v>
      </c>
      <c r="D231" s="466" t="s">
        <v>57</v>
      </c>
      <c r="E231" s="467"/>
      <c r="F231" s="7"/>
      <c r="G231" s="91">
        <v>1300000</v>
      </c>
      <c r="H231" s="91">
        <v>1300000</v>
      </c>
    </row>
    <row r="232" spans="1:8" x14ac:dyDescent="0.25">
      <c r="A232" s="87" t="s">
        <v>71</v>
      </c>
      <c r="B232" s="7"/>
      <c r="C232" s="468" t="s">
        <v>72</v>
      </c>
      <c r="D232" s="470"/>
      <c r="E232" s="469"/>
      <c r="F232" s="7"/>
      <c r="G232" s="95">
        <f>G233</f>
        <v>3000000</v>
      </c>
      <c r="H232" s="95">
        <f>H233+H234+H235</f>
        <v>4995490</v>
      </c>
    </row>
    <row r="233" spans="1:8" x14ac:dyDescent="0.25">
      <c r="A233" s="294"/>
      <c r="B233" s="124"/>
      <c r="C233" s="124" t="s">
        <v>238</v>
      </c>
      <c r="D233" s="496" t="s">
        <v>382</v>
      </c>
      <c r="E233" s="497"/>
      <c r="F233" s="7"/>
      <c r="G233" s="302">
        <v>3000000</v>
      </c>
      <c r="H233" s="302">
        <v>3000000</v>
      </c>
    </row>
    <row r="234" spans="1:8" s="320" customFormat="1" x14ac:dyDescent="0.25">
      <c r="A234" s="295"/>
      <c r="B234" s="318"/>
      <c r="C234" s="318" t="s">
        <v>238</v>
      </c>
      <c r="D234" s="318" t="s">
        <v>436</v>
      </c>
      <c r="E234" s="318"/>
      <c r="F234" s="316"/>
      <c r="G234" s="302">
        <v>0</v>
      </c>
      <c r="H234" s="302">
        <v>1000000</v>
      </c>
    </row>
    <row r="235" spans="1:8" s="320" customFormat="1" x14ac:dyDescent="0.25">
      <c r="A235" s="295"/>
      <c r="B235" s="318"/>
      <c r="C235" s="318" t="s">
        <v>238</v>
      </c>
      <c r="D235" s="505" t="s">
        <v>438</v>
      </c>
      <c r="E235" s="506"/>
      <c r="F235" s="316"/>
      <c r="G235" s="302"/>
      <c r="H235" s="302">
        <v>995490</v>
      </c>
    </row>
    <row r="236" spans="1:8" x14ac:dyDescent="0.25">
      <c r="A236" s="502" t="s">
        <v>97</v>
      </c>
      <c r="B236" s="503"/>
      <c r="C236" s="503"/>
      <c r="D236" s="503"/>
      <c r="E236" s="504"/>
      <c r="F236" s="14"/>
      <c r="G236" s="101">
        <f>G237</f>
        <v>0</v>
      </c>
      <c r="H236" s="101">
        <f>H237</f>
        <v>0</v>
      </c>
    </row>
    <row r="237" spans="1:8" x14ac:dyDescent="0.25">
      <c r="A237" s="87" t="s">
        <v>59</v>
      </c>
      <c r="B237" s="5"/>
      <c r="C237" s="468" t="s">
        <v>60</v>
      </c>
      <c r="D237" s="470"/>
      <c r="E237" s="469"/>
      <c r="F237" s="7"/>
      <c r="G237" s="95">
        <f>SUM(G238)</f>
        <v>0</v>
      </c>
      <c r="H237" s="95">
        <f>SUM(H238)</f>
        <v>0</v>
      </c>
    </row>
    <row r="238" spans="1:8" x14ac:dyDescent="0.25">
      <c r="A238" s="89"/>
      <c r="B238" s="7"/>
      <c r="C238" s="7" t="s">
        <v>61</v>
      </c>
      <c r="D238" s="490" t="s">
        <v>98</v>
      </c>
      <c r="E238" s="491"/>
      <c r="F238" s="47"/>
      <c r="G238" s="91">
        <v>0</v>
      </c>
      <c r="H238" s="91">
        <v>0</v>
      </c>
    </row>
    <row r="239" spans="1:8" x14ac:dyDescent="0.25">
      <c r="A239" s="423" t="s">
        <v>395</v>
      </c>
      <c r="B239" s="424"/>
      <c r="C239" s="424"/>
      <c r="D239" s="424"/>
      <c r="E239" s="425"/>
      <c r="F239" s="14"/>
      <c r="G239" s="101">
        <f t="shared" ref="G239:H239" si="19">G240+G242</f>
        <v>9450</v>
      </c>
      <c r="H239" s="101">
        <f t="shared" si="19"/>
        <v>9450</v>
      </c>
    </row>
    <row r="240" spans="1:8" x14ac:dyDescent="0.25">
      <c r="A240" s="94"/>
      <c r="B240" s="5" t="s">
        <v>42</v>
      </c>
      <c r="C240" s="11"/>
      <c r="D240" s="468" t="s">
        <v>43</v>
      </c>
      <c r="E240" s="469"/>
      <c r="F240" s="304"/>
      <c r="G240" s="305">
        <f t="shared" ref="G240:H240" si="20">G241</f>
        <v>7440</v>
      </c>
      <c r="H240" s="305">
        <f t="shared" si="20"/>
        <v>7440</v>
      </c>
    </row>
    <row r="241" spans="1:8" x14ac:dyDescent="0.25">
      <c r="A241" s="89"/>
      <c r="B241" s="7"/>
      <c r="C241" s="7" t="s">
        <v>51</v>
      </c>
      <c r="D241" s="466" t="s">
        <v>52</v>
      </c>
      <c r="E241" s="467"/>
      <c r="F241" s="47"/>
      <c r="G241" s="91">
        <v>7440</v>
      </c>
      <c r="H241" s="91">
        <v>7440</v>
      </c>
    </row>
    <row r="242" spans="1:8" x14ac:dyDescent="0.25">
      <c r="A242" s="106"/>
      <c r="B242" s="28" t="s">
        <v>54</v>
      </c>
      <c r="C242" s="24"/>
      <c r="D242" s="498" t="s">
        <v>55</v>
      </c>
      <c r="E242" s="499"/>
      <c r="F242" s="47"/>
      <c r="G242" s="95">
        <f t="shared" ref="G242:H242" si="21">G243</f>
        <v>2010</v>
      </c>
      <c r="H242" s="95">
        <f t="shared" si="21"/>
        <v>2010</v>
      </c>
    </row>
    <row r="243" spans="1:8" x14ac:dyDescent="0.25">
      <c r="A243" s="103"/>
      <c r="B243" s="24"/>
      <c r="C243" s="33" t="s">
        <v>56</v>
      </c>
      <c r="D243" s="500" t="s">
        <v>57</v>
      </c>
      <c r="E243" s="501"/>
      <c r="F243" s="47"/>
      <c r="G243" s="91">
        <v>2010</v>
      </c>
      <c r="H243" s="91">
        <v>2010</v>
      </c>
    </row>
    <row r="244" spans="1:8" x14ac:dyDescent="0.25">
      <c r="A244" s="493" t="s">
        <v>99</v>
      </c>
      <c r="B244" s="494"/>
      <c r="C244" s="494"/>
      <c r="D244" s="494"/>
      <c r="E244" s="495"/>
      <c r="F244" s="18">
        <v>1</v>
      </c>
      <c r="G244" s="97">
        <f>G245+G252+G255</f>
        <v>9502478</v>
      </c>
      <c r="H244" s="97">
        <f>H245+H252+H255</f>
        <v>9502478</v>
      </c>
    </row>
    <row r="245" spans="1:8" x14ac:dyDescent="0.25">
      <c r="A245" s="102" t="s">
        <v>6</v>
      </c>
      <c r="B245" s="19"/>
      <c r="C245" s="477" t="s">
        <v>7</v>
      </c>
      <c r="D245" s="523"/>
      <c r="E245" s="492"/>
      <c r="F245" s="21"/>
      <c r="G245" s="22">
        <f>G246+G250</f>
        <v>6163255</v>
      </c>
      <c r="H245" s="22">
        <f>H246+H250</f>
        <v>6163255</v>
      </c>
    </row>
    <row r="246" spans="1:8" x14ac:dyDescent="0.25">
      <c r="A246" s="102"/>
      <c r="B246" s="23" t="s">
        <v>8</v>
      </c>
      <c r="C246" s="19"/>
      <c r="D246" s="477" t="s">
        <v>9</v>
      </c>
      <c r="E246" s="492"/>
      <c r="F246" s="21"/>
      <c r="G246" s="22">
        <f>SUM(G247:G249)</f>
        <v>6163255</v>
      </c>
      <c r="H246" s="22">
        <f>SUM(H247:H249)</f>
        <v>6163255</v>
      </c>
    </row>
    <row r="247" spans="1:8" x14ac:dyDescent="0.25">
      <c r="A247" s="103"/>
      <c r="B247" s="24"/>
      <c r="C247" s="25" t="s">
        <v>10</v>
      </c>
      <c r="D247" s="483" t="s">
        <v>11</v>
      </c>
      <c r="E247" s="484"/>
      <c r="F247" s="26"/>
      <c r="G247" s="27">
        <v>5799670</v>
      </c>
      <c r="H247" s="27">
        <v>5799670</v>
      </c>
    </row>
    <row r="248" spans="1:8" x14ac:dyDescent="0.25">
      <c r="A248" s="103"/>
      <c r="B248" s="24"/>
      <c r="C248" s="25" t="s">
        <v>230</v>
      </c>
      <c r="D248" s="483" t="s">
        <v>231</v>
      </c>
      <c r="E248" s="484"/>
      <c r="F248" s="26"/>
      <c r="G248" s="27">
        <v>243585</v>
      </c>
      <c r="H248" s="27">
        <v>243585</v>
      </c>
    </row>
    <row r="249" spans="1:8" x14ac:dyDescent="0.25">
      <c r="A249" s="103"/>
      <c r="B249" s="24"/>
      <c r="C249" s="25" t="s">
        <v>12</v>
      </c>
      <c r="D249" s="483" t="s">
        <v>13</v>
      </c>
      <c r="E249" s="484"/>
      <c r="F249" s="26"/>
      <c r="G249" s="27">
        <v>120000</v>
      </c>
      <c r="H249" s="27">
        <v>120000</v>
      </c>
    </row>
    <row r="250" spans="1:8" ht="15" customHeight="1" x14ac:dyDescent="0.25">
      <c r="A250" s="103"/>
      <c r="B250" s="5" t="s">
        <v>14</v>
      </c>
      <c r="C250" s="5"/>
      <c r="D250" s="468" t="s">
        <v>15</v>
      </c>
      <c r="E250" s="485"/>
      <c r="F250" s="26"/>
      <c r="G250" s="30">
        <f>G251</f>
        <v>0</v>
      </c>
      <c r="H250" s="30">
        <f>H251</f>
        <v>0</v>
      </c>
    </row>
    <row r="251" spans="1:8" x14ac:dyDescent="0.25">
      <c r="A251" s="103"/>
      <c r="B251" s="5"/>
      <c r="C251" s="7" t="s">
        <v>19</v>
      </c>
      <c r="D251" s="466" t="s">
        <v>20</v>
      </c>
      <c r="E251" s="486"/>
      <c r="F251" s="26"/>
      <c r="G251" s="26">
        <v>0</v>
      </c>
      <c r="H251" s="26">
        <v>0</v>
      </c>
    </row>
    <row r="252" spans="1:8" x14ac:dyDescent="0.25">
      <c r="A252" s="104" t="s">
        <v>21</v>
      </c>
      <c r="B252" s="28"/>
      <c r="C252" s="525" t="s">
        <v>181</v>
      </c>
      <c r="D252" s="526"/>
      <c r="E252" s="527"/>
      <c r="F252" s="128"/>
      <c r="G252" s="116">
        <f>SUM(G253:G254)</f>
        <v>819223</v>
      </c>
      <c r="H252" s="116">
        <f>SUM(H253:H254)</f>
        <v>819223</v>
      </c>
    </row>
    <row r="253" spans="1:8" x14ac:dyDescent="0.25">
      <c r="A253" s="105"/>
      <c r="B253" s="29"/>
      <c r="C253" s="487" t="s">
        <v>23</v>
      </c>
      <c r="D253" s="488"/>
      <c r="E253" s="489"/>
      <c r="F253" s="26"/>
      <c r="G253" s="27">
        <v>801223</v>
      </c>
      <c r="H253" s="27">
        <v>801223</v>
      </c>
    </row>
    <row r="254" spans="1:8" x14ac:dyDescent="0.25">
      <c r="A254" s="105"/>
      <c r="B254" s="20"/>
      <c r="C254" s="487" t="s">
        <v>24</v>
      </c>
      <c r="D254" s="488"/>
      <c r="E254" s="489"/>
      <c r="F254" s="26"/>
      <c r="G254" s="27">
        <v>18000</v>
      </c>
      <c r="H254" s="27">
        <v>18000</v>
      </c>
    </row>
    <row r="255" spans="1:8" x14ac:dyDescent="0.25">
      <c r="A255" s="102" t="s">
        <v>25</v>
      </c>
      <c r="B255" s="19"/>
      <c r="C255" s="477" t="s">
        <v>26</v>
      </c>
      <c r="D255" s="523"/>
      <c r="E255" s="478"/>
      <c r="F255" s="30"/>
      <c r="G255" s="31">
        <f>G256+G260+G263+G268+G266</f>
        <v>2520000</v>
      </c>
      <c r="H255" s="31">
        <f>H256+H260+H263+H268+H266</f>
        <v>2520000</v>
      </c>
    </row>
    <row r="256" spans="1:8" x14ac:dyDescent="0.25">
      <c r="A256" s="106"/>
      <c r="B256" s="19" t="s">
        <v>27</v>
      </c>
      <c r="C256" s="19"/>
      <c r="D256" s="477" t="s">
        <v>28</v>
      </c>
      <c r="E256" s="478"/>
      <c r="F256" s="30"/>
      <c r="G256" s="31">
        <f>G257</f>
        <v>1100000</v>
      </c>
      <c r="H256" s="31">
        <f>H257</f>
        <v>1100000</v>
      </c>
    </row>
    <row r="257" spans="1:8" x14ac:dyDescent="0.25">
      <c r="A257" s="105"/>
      <c r="B257" s="52"/>
      <c r="C257" s="20" t="s">
        <v>31</v>
      </c>
      <c r="D257" s="479" t="s">
        <v>32</v>
      </c>
      <c r="E257" s="480"/>
      <c r="F257" s="26"/>
      <c r="G257" s="27">
        <f>G258+G259</f>
        <v>1100000</v>
      </c>
      <c r="H257" s="27">
        <f>H258+H259</f>
        <v>1100000</v>
      </c>
    </row>
    <row r="258" spans="1:8" x14ac:dyDescent="0.25">
      <c r="A258" s="117"/>
      <c r="B258" s="52"/>
      <c r="C258" s="20"/>
      <c r="D258" s="308"/>
      <c r="E258" s="8" t="s">
        <v>100</v>
      </c>
      <c r="F258" s="26"/>
      <c r="G258" s="27">
        <v>100000</v>
      </c>
      <c r="H258" s="27">
        <v>100000</v>
      </c>
    </row>
    <row r="259" spans="1:8" x14ac:dyDescent="0.25">
      <c r="A259" s="117"/>
      <c r="B259" s="52"/>
      <c r="C259" s="20"/>
      <c r="D259" s="308"/>
      <c r="E259" s="296" t="s">
        <v>33</v>
      </c>
      <c r="F259" s="26"/>
      <c r="G259" s="27">
        <v>1000000</v>
      </c>
      <c r="H259" s="27">
        <v>1000000</v>
      </c>
    </row>
    <row r="260" spans="1:8" x14ac:dyDescent="0.25">
      <c r="A260" s="106"/>
      <c r="B260" s="19" t="s">
        <v>37</v>
      </c>
      <c r="C260" s="19"/>
      <c r="D260" s="481" t="s">
        <v>38</v>
      </c>
      <c r="E260" s="482"/>
      <c r="F260" s="30"/>
      <c r="G260" s="31">
        <f>G261</f>
        <v>70000</v>
      </c>
      <c r="H260" s="31">
        <f>H261</f>
        <v>70000</v>
      </c>
    </row>
    <row r="261" spans="1:8" x14ac:dyDescent="0.25">
      <c r="A261" s="105"/>
      <c r="B261" s="52"/>
      <c r="C261" s="20" t="s">
        <v>39</v>
      </c>
      <c r="D261" s="483" t="s">
        <v>40</v>
      </c>
      <c r="E261" s="484"/>
      <c r="F261" s="26"/>
      <c r="G261" s="27">
        <f>SUM(G262)</f>
        <v>70000</v>
      </c>
      <c r="H261" s="27">
        <f>SUM(H262)</f>
        <v>70000</v>
      </c>
    </row>
    <row r="262" spans="1:8" x14ac:dyDescent="0.25">
      <c r="A262" s="105"/>
      <c r="B262" s="32"/>
      <c r="C262" s="32"/>
      <c r="D262" s="52"/>
      <c r="E262" s="292" t="s">
        <v>41</v>
      </c>
      <c r="F262" s="26"/>
      <c r="G262" s="27">
        <v>70000</v>
      </c>
      <c r="H262" s="27">
        <v>70000</v>
      </c>
    </row>
    <row r="263" spans="1:8" x14ac:dyDescent="0.25">
      <c r="A263" s="106"/>
      <c r="B263" s="28" t="s">
        <v>42</v>
      </c>
      <c r="C263" s="24"/>
      <c r="D263" s="528" t="s">
        <v>43</v>
      </c>
      <c r="E263" s="528"/>
      <c r="F263" s="30"/>
      <c r="G263" s="31">
        <f>G264+G265</f>
        <v>800000</v>
      </c>
      <c r="H263" s="31">
        <f>H264+H265</f>
        <v>800000</v>
      </c>
    </row>
    <row r="264" spans="1:8" x14ac:dyDescent="0.25">
      <c r="A264" s="290"/>
      <c r="B264" s="24"/>
      <c r="C264" s="33" t="s">
        <v>49</v>
      </c>
      <c r="D264" s="529" t="s">
        <v>50</v>
      </c>
      <c r="E264" s="529"/>
      <c r="F264" s="26"/>
      <c r="G264" s="27">
        <v>300000</v>
      </c>
      <c r="H264" s="27">
        <v>300000</v>
      </c>
    </row>
    <row r="265" spans="1:8" x14ac:dyDescent="0.25">
      <c r="A265" s="291"/>
      <c r="B265" s="24"/>
      <c r="C265" s="33" t="s">
        <v>51</v>
      </c>
      <c r="D265" s="529" t="s">
        <v>52</v>
      </c>
      <c r="E265" s="529"/>
      <c r="F265" s="26"/>
      <c r="G265" s="27">
        <v>500000</v>
      </c>
      <c r="H265" s="27">
        <v>500000</v>
      </c>
    </row>
    <row r="266" spans="1:8" x14ac:dyDescent="0.25">
      <c r="A266" s="117"/>
      <c r="B266" s="28" t="s">
        <v>122</v>
      </c>
      <c r="C266" s="28"/>
      <c r="D266" s="528" t="s">
        <v>223</v>
      </c>
      <c r="E266" s="528"/>
      <c r="F266" s="30"/>
      <c r="G266" s="30">
        <f>G267</f>
        <v>20000</v>
      </c>
      <c r="H266" s="30">
        <f>H267</f>
        <v>20000</v>
      </c>
    </row>
    <row r="267" spans="1:8" x14ac:dyDescent="0.25">
      <c r="A267" s="117"/>
      <c r="B267" s="33"/>
      <c r="C267" s="33" t="s">
        <v>224</v>
      </c>
      <c r="D267" s="529" t="s">
        <v>225</v>
      </c>
      <c r="E267" s="529"/>
      <c r="F267" s="26"/>
      <c r="G267" s="26">
        <v>20000</v>
      </c>
      <c r="H267" s="26">
        <v>20000</v>
      </c>
    </row>
    <row r="268" spans="1:8" x14ac:dyDescent="0.25">
      <c r="A268" s="106"/>
      <c r="B268" s="28" t="s">
        <v>54</v>
      </c>
      <c r="C268" s="24"/>
      <c r="D268" s="498" t="s">
        <v>55</v>
      </c>
      <c r="E268" s="499"/>
      <c r="F268" s="30"/>
      <c r="G268" s="30">
        <f>SUM(G269:G270)</f>
        <v>530000</v>
      </c>
      <c r="H268" s="30">
        <f>SUM(H269:H270)</f>
        <v>530000</v>
      </c>
    </row>
    <row r="269" spans="1:8" x14ac:dyDescent="0.25">
      <c r="A269" s="103"/>
      <c r="B269" s="24"/>
      <c r="C269" s="33" t="s">
        <v>56</v>
      </c>
      <c r="D269" s="500" t="s">
        <v>57</v>
      </c>
      <c r="E269" s="501"/>
      <c r="F269" s="26"/>
      <c r="G269" s="26">
        <v>530000</v>
      </c>
      <c r="H269" s="26">
        <v>530000</v>
      </c>
    </row>
    <row r="270" spans="1:8" x14ac:dyDescent="0.25">
      <c r="A270" s="103"/>
      <c r="B270" s="24"/>
      <c r="C270" s="33" t="s">
        <v>96</v>
      </c>
      <c r="D270" s="500" t="s">
        <v>101</v>
      </c>
      <c r="E270" s="501"/>
      <c r="F270" s="26"/>
      <c r="G270" s="26">
        <v>0</v>
      </c>
      <c r="H270" s="26">
        <v>0</v>
      </c>
    </row>
    <row r="271" spans="1:8" x14ac:dyDescent="0.25">
      <c r="A271" s="502" t="s">
        <v>102</v>
      </c>
      <c r="B271" s="503"/>
      <c r="C271" s="503"/>
      <c r="D271" s="503"/>
      <c r="E271" s="504"/>
      <c r="F271" s="34"/>
      <c r="G271" s="107">
        <f>G272</f>
        <v>1665000</v>
      </c>
      <c r="H271" s="107">
        <f>H272</f>
        <v>1665000</v>
      </c>
    </row>
    <row r="272" spans="1:8" x14ac:dyDescent="0.25">
      <c r="A272" s="87" t="s">
        <v>103</v>
      </c>
      <c r="B272" s="7"/>
      <c r="C272" s="468" t="s">
        <v>104</v>
      </c>
      <c r="D272" s="470"/>
      <c r="E272" s="469"/>
      <c r="F272" s="7"/>
      <c r="G272" s="95">
        <f>G273</f>
        <v>1665000</v>
      </c>
      <c r="H272" s="95">
        <f>H273</f>
        <v>1665000</v>
      </c>
    </row>
    <row r="273" spans="1:8" x14ac:dyDescent="0.25">
      <c r="A273" s="89"/>
      <c r="B273" s="5" t="s">
        <v>105</v>
      </c>
      <c r="C273" s="5"/>
      <c r="D273" s="468" t="s">
        <v>106</v>
      </c>
      <c r="E273" s="469"/>
      <c r="F273" s="7"/>
      <c r="G273" s="95">
        <f>SUM(G275:G280)</f>
        <v>1665000</v>
      </c>
      <c r="H273" s="95">
        <f>SUM(H275:H280)</f>
        <v>1665000</v>
      </c>
    </row>
    <row r="274" spans="1:8" x14ac:dyDescent="0.25">
      <c r="A274" s="89"/>
      <c r="B274" s="5"/>
      <c r="C274" s="5"/>
      <c r="D274" s="5"/>
      <c r="E274" s="5" t="s">
        <v>107</v>
      </c>
      <c r="F274" s="7"/>
      <c r="G274" s="95">
        <f>+G275+G276+G277+G278+G280</f>
        <v>1650000</v>
      </c>
      <c r="H274" s="95">
        <f>+H275+H276+H277+H278+H280</f>
        <v>1650000</v>
      </c>
    </row>
    <row r="275" spans="1:8" x14ac:dyDescent="0.25">
      <c r="A275" s="89"/>
      <c r="B275" s="7"/>
      <c r="C275" s="7"/>
      <c r="D275" s="7"/>
      <c r="E275" s="7" t="s">
        <v>108</v>
      </c>
      <c r="F275" s="7"/>
      <c r="G275" s="91">
        <v>350000</v>
      </c>
      <c r="H275" s="91">
        <v>350000</v>
      </c>
    </row>
    <row r="276" spans="1:8" x14ac:dyDescent="0.25">
      <c r="A276" s="89"/>
      <c r="B276" s="7"/>
      <c r="C276" s="7"/>
      <c r="D276" s="7"/>
      <c r="E276" s="7" t="s">
        <v>109</v>
      </c>
      <c r="F276" s="7"/>
      <c r="G276" s="91">
        <v>200000</v>
      </c>
      <c r="H276" s="91">
        <v>200000</v>
      </c>
    </row>
    <row r="277" spans="1:8" x14ac:dyDescent="0.25">
      <c r="A277" s="89"/>
      <c r="B277" s="7"/>
      <c r="C277" s="7"/>
      <c r="D277" s="7"/>
      <c r="E277" s="7" t="s">
        <v>232</v>
      </c>
      <c r="F277" s="124"/>
      <c r="G277" s="108">
        <v>200000</v>
      </c>
      <c r="H277" s="108">
        <v>200000</v>
      </c>
    </row>
    <row r="278" spans="1:8" x14ac:dyDescent="0.25">
      <c r="A278" s="89"/>
      <c r="B278" s="7"/>
      <c r="C278" s="7"/>
      <c r="D278" s="7"/>
      <c r="E278" s="118" t="s">
        <v>233</v>
      </c>
      <c r="F278" s="120"/>
      <c r="G278" s="125">
        <v>800000</v>
      </c>
      <c r="H278" s="125">
        <v>800000</v>
      </c>
    </row>
    <row r="279" spans="1:8" x14ac:dyDescent="0.25">
      <c r="A279" s="89"/>
      <c r="B279" s="7"/>
      <c r="C279" s="7"/>
      <c r="D279" s="7"/>
      <c r="E279" s="118" t="s">
        <v>394</v>
      </c>
      <c r="F279" s="120"/>
      <c r="G279" s="125">
        <v>15000</v>
      </c>
      <c r="H279" s="125">
        <v>15000</v>
      </c>
    </row>
    <row r="280" spans="1:8" x14ac:dyDescent="0.25">
      <c r="A280" s="89"/>
      <c r="B280" s="7"/>
      <c r="C280" s="7"/>
      <c r="D280" s="7"/>
      <c r="E280" s="118" t="s">
        <v>110</v>
      </c>
      <c r="F280" s="120"/>
      <c r="G280" s="125">
        <v>100000</v>
      </c>
      <c r="H280" s="125">
        <v>100000</v>
      </c>
    </row>
    <row r="281" spans="1:8" x14ac:dyDescent="0.25">
      <c r="A281" s="423" t="s">
        <v>111</v>
      </c>
      <c r="B281" s="424"/>
      <c r="C281" s="424"/>
      <c r="D281" s="424"/>
      <c r="E281" s="426"/>
      <c r="F281" s="126"/>
      <c r="G281" s="127">
        <f>+G289+G282</f>
        <v>800000</v>
      </c>
      <c r="H281" s="127">
        <f>+H289+H282</f>
        <v>800000</v>
      </c>
    </row>
    <row r="282" spans="1:8" x14ac:dyDescent="0.25">
      <c r="A282" s="102" t="s">
        <v>25</v>
      </c>
      <c r="B282" s="19"/>
      <c r="C282" s="477" t="s">
        <v>26</v>
      </c>
      <c r="D282" s="523"/>
      <c r="E282" s="478"/>
      <c r="F282" s="120"/>
      <c r="G282" s="121">
        <f>G283+G287+G285</f>
        <v>0</v>
      </c>
      <c r="H282" s="121">
        <f>H283+H287+H285</f>
        <v>0</v>
      </c>
    </row>
    <row r="283" spans="1:8" x14ac:dyDescent="0.25">
      <c r="A283" s="87"/>
      <c r="B283" s="19" t="s">
        <v>27</v>
      </c>
      <c r="D283" s="477" t="s">
        <v>28</v>
      </c>
      <c r="E283" s="492"/>
      <c r="F283" s="32"/>
      <c r="G283" s="121">
        <f>G284</f>
        <v>0</v>
      </c>
      <c r="H283" s="121">
        <f>H284</f>
        <v>0</v>
      </c>
    </row>
    <row r="284" spans="1:8" x14ac:dyDescent="0.25">
      <c r="A284" s="87"/>
      <c r="B284" s="5"/>
      <c r="C284" s="52"/>
      <c r="D284" s="20" t="s">
        <v>31</v>
      </c>
      <c r="E284" s="130" t="s">
        <v>32</v>
      </c>
      <c r="F284" s="33"/>
      <c r="G284" s="125">
        <v>0</v>
      </c>
      <c r="H284" s="125">
        <v>0</v>
      </c>
    </row>
    <row r="285" spans="1:8" x14ac:dyDescent="0.25">
      <c r="A285" s="87"/>
      <c r="B285" s="23" t="s">
        <v>42</v>
      </c>
      <c r="C285" s="52"/>
      <c r="D285" s="477" t="s">
        <v>43</v>
      </c>
      <c r="E285" s="478"/>
      <c r="F285" s="33"/>
      <c r="G285" s="121">
        <f t="shared" ref="G285:H285" si="22">G286</f>
        <v>0</v>
      </c>
      <c r="H285" s="121">
        <f t="shared" si="22"/>
        <v>0</v>
      </c>
    </row>
    <row r="286" spans="1:8" x14ac:dyDescent="0.25">
      <c r="A286" s="87"/>
      <c r="B286" s="5"/>
      <c r="C286" s="52"/>
      <c r="D286" s="25" t="s">
        <v>51</v>
      </c>
      <c r="E286" s="274" t="s">
        <v>52</v>
      </c>
      <c r="F286" s="33"/>
      <c r="G286" s="125">
        <v>0</v>
      </c>
      <c r="H286" s="125">
        <v>0</v>
      </c>
    </row>
    <row r="287" spans="1:8" x14ac:dyDescent="0.25">
      <c r="A287" s="87"/>
      <c r="B287" s="19" t="s">
        <v>54</v>
      </c>
      <c r="C287" s="52"/>
      <c r="D287" s="477" t="s">
        <v>55</v>
      </c>
      <c r="E287" s="478"/>
      <c r="F287" s="33"/>
      <c r="G287" s="121">
        <f>G288</f>
        <v>0</v>
      </c>
      <c r="H287" s="121">
        <f>H288</f>
        <v>0</v>
      </c>
    </row>
    <row r="288" spans="1:8" x14ac:dyDescent="0.25">
      <c r="A288" s="87"/>
      <c r="B288" s="52"/>
      <c r="C288" s="20" t="s">
        <v>56</v>
      </c>
      <c r="D288" s="483" t="s">
        <v>57</v>
      </c>
      <c r="E288" s="484"/>
      <c r="F288" s="33"/>
      <c r="G288" s="125">
        <v>0</v>
      </c>
      <c r="H288" s="125">
        <v>0</v>
      </c>
    </row>
    <row r="289" spans="1:8" x14ac:dyDescent="0.25">
      <c r="A289" s="87" t="s">
        <v>103</v>
      </c>
      <c r="B289" s="468" t="s">
        <v>104</v>
      </c>
      <c r="C289" s="470"/>
      <c r="D289" s="470"/>
      <c r="E289" s="485"/>
      <c r="F289" s="122"/>
      <c r="G289" s="123">
        <f>G290</f>
        <v>800000</v>
      </c>
      <c r="H289" s="123">
        <f>H290</f>
        <v>800000</v>
      </c>
    </row>
    <row r="290" spans="1:8" x14ac:dyDescent="0.25">
      <c r="A290" s="89"/>
      <c r="B290" s="7" t="s">
        <v>112</v>
      </c>
      <c r="C290" s="7" t="s">
        <v>113</v>
      </c>
      <c r="D290" s="466" t="s">
        <v>114</v>
      </c>
      <c r="E290" s="467"/>
      <c r="F290" s="119"/>
      <c r="G290" s="109">
        <v>800000</v>
      </c>
      <c r="H290" s="109">
        <v>800000</v>
      </c>
    </row>
    <row r="291" spans="1:8" x14ac:dyDescent="0.25">
      <c r="A291" s="110"/>
      <c r="B291" s="12"/>
      <c r="C291" s="540" t="s">
        <v>115</v>
      </c>
      <c r="D291" s="424"/>
      <c r="E291" s="425"/>
      <c r="F291" s="4">
        <f>F244+F198+F146+F95+F10</f>
        <v>8</v>
      </c>
      <c r="G291" s="107">
        <f>G10+G83+G95+G108+G125+G146+G198+G236+G271+G137+G281+G244+G75+G71+G119+G239+G143</f>
        <v>149166196</v>
      </c>
      <c r="H291" s="107">
        <f>H10+H83+H95+H108+H125+H146+H198+H236+H271+H137+H281+H244+H75+H71+H119+H239+H143+H183</f>
        <v>176961346</v>
      </c>
    </row>
    <row r="292" spans="1:8" x14ac:dyDescent="0.25">
      <c r="A292" s="89"/>
      <c r="B292" s="7"/>
      <c r="C292" s="5"/>
      <c r="D292" s="5"/>
      <c r="E292" s="5"/>
      <c r="F292" s="6"/>
      <c r="G292" s="91"/>
      <c r="H292" s="91"/>
    </row>
    <row r="293" spans="1:8" x14ac:dyDescent="0.25">
      <c r="A293" s="111" t="s">
        <v>6</v>
      </c>
      <c r="B293" s="61"/>
      <c r="C293" s="524" t="s">
        <v>7</v>
      </c>
      <c r="D293" s="494"/>
      <c r="E293" s="495"/>
      <c r="F293" s="61"/>
      <c r="G293" s="97">
        <f>G11+G245+G96+G147+G199</f>
        <v>47367090</v>
      </c>
      <c r="H293" s="97">
        <f>H11+H245+H96+H147+H199+H184</f>
        <v>48144480</v>
      </c>
    </row>
    <row r="294" spans="1:8" x14ac:dyDescent="0.25">
      <c r="A294" s="111" t="s">
        <v>21</v>
      </c>
      <c r="B294" s="61"/>
      <c r="C294" s="524" t="s">
        <v>22</v>
      </c>
      <c r="D294" s="494"/>
      <c r="E294" s="495"/>
      <c r="F294" s="61"/>
      <c r="G294" s="97">
        <f>G20+G100+G154+G206+G252</f>
        <v>6368702</v>
      </c>
      <c r="H294" s="97">
        <f>H20+H100+H154+H206+H252+H187</f>
        <v>6464853</v>
      </c>
    </row>
    <row r="295" spans="1:8" x14ac:dyDescent="0.25">
      <c r="A295" s="111" t="s">
        <v>25</v>
      </c>
      <c r="B295" s="61"/>
      <c r="C295" s="524" t="s">
        <v>26</v>
      </c>
      <c r="D295" s="494"/>
      <c r="E295" s="495"/>
      <c r="F295" s="61"/>
      <c r="G295" s="97">
        <f>G23+G84+G126+G158+G209+G138+G109+G255+G282+G120+G103+G240+G242</f>
        <v>42419600</v>
      </c>
      <c r="H295" s="97">
        <f>H23+H84+H126+H158+H209+H138+H109+H255+H282+H120+H103+H240+H242+H189</f>
        <v>45207135</v>
      </c>
    </row>
    <row r="296" spans="1:8" x14ac:dyDescent="0.25">
      <c r="A296" s="111" t="s">
        <v>103</v>
      </c>
      <c r="B296" s="61"/>
      <c r="C296" s="524" t="s">
        <v>104</v>
      </c>
      <c r="D296" s="494"/>
      <c r="E296" s="495"/>
      <c r="F296" s="61"/>
      <c r="G296" s="97">
        <f>G272+G289</f>
        <v>2465000</v>
      </c>
      <c r="H296" s="97">
        <f>H272+H289</f>
        <v>2465000</v>
      </c>
    </row>
    <row r="297" spans="1:8" x14ac:dyDescent="0.25">
      <c r="A297" s="111" t="s">
        <v>59</v>
      </c>
      <c r="B297" s="61"/>
      <c r="C297" s="524" t="s">
        <v>60</v>
      </c>
      <c r="D297" s="494"/>
      <c r="E297" s="495"/>
      <c r="F297" s="35"/>
      <c r="G297" s="97">
        <f>G50+G237+G76</f>
        <v>17711565</v>
      </c>
      <c r="H297" s="97">
        <f>H50+H237+H76</f>
        <v>17260151</v>
      </c>
    </row>
    <row r="298" spans="1:8" x14ac:dyDescent="0.25">
      <c r="A298" s="111" t="s">
        <v>71</v>
      </c>
      <c r="B298" s="61"/>
      <c r="C298" s="541" t="s">
        <v>72</v>
      </c>
      <c r="D298" s="541"/>
      <c r="E298" s="541"/>
      <c r="F298" s="61"/>
      <c r="G298" s="97">
        <f>G175+G232+G133+G144+G65</f>
        <v>31811070</v>
      </c>
      <c r="H298" s="97">
        <f>H175+H232+H133+H144+H65+H196</f>
        <v>40675360</v>
      </c>
    </row>
    <row r="299" spans="1:8" x14ac:dyDescent="0.25">
      <c r="A299" s="111" t="s">
        <v>88</v>
      </c>
      <c r="B299" s="61"/>
      <c r="C299" s="541" t="s">
        <v>116</v>
      </c>
      <c r="D299" s="541"/>
      <c r="E299" s="541"/>
      <c r="F299" s="61"/>
      <c r="G299" s="97">
        <f>+G116+G179</f>
        <v>0</v>
      </c>
      <c r="H299" s="97">
        <f>+H116+H179+H68</f>
        <v>15721198</v>
      </c>
    </row>
    <row r="300" spans="1:8" x14ac:dyDescent="0.25">
      <c r="A300" s="111" t="s">
        <v>117</v>
      </c>
      <c r="B300" s="61"/>
      <c r="C300" s="524" t="s">
        <v>118</v>
      </c>
      <c r="D300" s="494"/>
      <c r="E300" s="495"/>
      <c r="F300" s="35"/>
      <c r="G300" s="97">
        <v>0</v>
      </c>
      <c r="H300" s="97">
        <v>0</v>
      </c>
    </row>
    <row r="301" spans="1:8" x14ac:dyDescent="0.25">
      <c r="A301" s="111" t="s">
        <v>73</v>
      </c>
      <c r="B301" s="61"/>
      <c r="C301" s="524" t="s">
        <v>74</v>
      </c>
      <c r="D301" s="494"/>
      <c r="E301" s="495"/>
      <c r="F301" s="61"/>
      <c r="G301" s="97">
        <f t="shared" ref="G301:H301" si="23">G71</f>
        <v>1023169</v>
      </c>
      <c r="H301" s="97">
        <f t="shared" si="23"/>
        <v>1023169</v>
      </c>
    </row>
    <row r="302" spans="1:8" ht="15.75" thickBot="1" x14ac:dyDescent="0.3">
      <c r="A302" s="112"/>
      <c r="B302" s="113"/>
      <c r="C302" s="537" t="s">
        <v>115</v>
      </c>
      <c r="D302" s="538"/>
      <c r="E302" s="539"/>
      <c r="F302" s="113"/>
      <c r="G302" s="114">
        <f>SUM(G293:G301)</f>
        <v>149166196</v>
      </c>
      <c r="H302" s="114">
        <f>SUM(H293:H301)</f>
        <v>176961346</v>
      </c>
    </row>
  </sheetData>
  <mergeCells count="255">
    <mergeCell ref="H7:H8"/>
    <mergeCell ref="G7:G8"/>
    <mergeCell ref="C65:E65"/>
    <mergeCell ref="D123:E123"/>
    <mergeCell ref="A125:E125"/>
    <mergeCell ref="A137:E137"/>
    <mergeCell ref="C20:E20"/>
    <mergeCell ref="C23:E23"/>
    <mergeCell ref="C72:E72"/>
    <mergeCell ref="C76:E76"/>
    <mergeCell ref="C84:E84"/>
    <mergeCell ref="D93:E93"/>
    <mergeCell ref="A95:E95"/>
    <mergeCell ref="C103:E103"/>
    <mergeCell ref="D106:E106"/>
    <mergeCell ref="A83:E83"/>
    <mergeCell ref="A75:F75"/>
    <mergeCell ref="D31:E31"/>
    <mergeCell ref="D32:E32"/>
    <mergeCell ref="D33:E33"/>
    <mergeCell ref="D34:E34"/>
    <mergeCell ref="D38:E38"/>
    <mergeCell ref="D24:E24"/>
    <mergeCell ref="A7:E8"/>
    <mergeCell ref="F7:F8"/>
    <mergeCell ref="A1:F1"/>
    <mergeCell ref="B2:F2"/>
    <mergeCell ref="A3:F3"/>
    <mergeCell ref="A4:F4"/>
    <mergeCell ref="A5:F5"/>
    <mergeCell ref="C302:E302"/>
    <mergeCell ref="C297:E297"/>
    <mergeCell ref="C296:E296"/>
    <mergeCell ref="C291:E291"/>
    <mergeCell ref="C293:E293"/>
    <mergeCell ref="C294:E294"/>
    <mergeCell ref="C295:E295"/>
    <mergeCell ref="C298:E298"/>
    <mergeCell ref="C299:E299"/>
    <mergeCell ref="C300:E300"/>
    <mergeCell ref="D30:E30"/>
    <mergeCell ref="D44:E44"/>
    <mergeCell ref="D46:E46"/>
    <mergeCell ref="D47:E47"/>
    <mergeCell ref="D48:E48"/>
    <mergeCell ref="D49:E49"/>
    <mergeCell ref="D39:E39"/>
    <mergeCell ref="D40:E40"/>
    <mergeCell ref="D41:E41"/>
    <mergeCell ref="A10:E10"/>
    <mergeCell ref="C11:E11"/>
    <mergeCell ref="D12:E12"/>
    <mergeCell ref="C50:E50"/>
    <mergeCell ref="E19:F19"/>
    <mergeCell ref="D29:E29"/>
    <mergeCell ref="D25:E25"/>
    <mergeCell ref="D26:E26"/>
    <mergeCell ref="D13:E13"/>
    <mergeCell ref="D14:E14"/>
    <mergeCell ref="D15:E15"/>
    <mergeCell ref="D16:E16"/>
    <mergeCell ref="D17:E17"/>
    <mergeCell ref="D21:E21"/>
    <mergeCell ref="D22:E22"/>
    <mergeCell ref="D42:E42"/>
    <mergeCell ref="D43:E43"/>
    <mergeCell ref="D45:E45"/>
    <mergeCell ref="A281:E281"/>
    <mergeCell ref="C282:E282"/>
    <mergeCell ref="B289:E289"/>
    <mergeCell ref="C301:E301"/>
    <mergeCell ref="C245:E245"/>
    <mergeCell ref="C252:E252"/>
    <mergeCell ref="A271:E271"/>
    <mergeCell ref="C272:E272"/>
    <mergeCell ref="D273:E273"/>
    <mergeCell ref="C254:E254"/>
    <mergeCell ref="D288:E288"/>
    <mergeCell ref="D290:E290"/>
    <mergeCell ref="D283:E283"/>
    <mergeCell ref="D268:E268"/>
    <mergeCell ref="D269:E269"/>
    <mergeCell ref="D270:E270"/>
    <mergeCell ref="D285:E285"/>
    <mergeCell ref="D287:E287"/>
    <mergeCell ref="D263:E263"/>
    <mergeCell ref="D264:E264"/>
    <mergeCell ref="D265:E265"/>
    <mergeCell ref="D266:E266"/>
    <mergeCell ref="D267:E267"/>
    <mergeCell ref="C255:E255"/>
    <mergeCell ref="D80:E80"/>
    <mergeCell ref="D81:E81"/>
    <mergeCell ref="D82:E82"/>
    <mergeCell ref="D85:E85"/>
    <mergeCell ref="D51:E51"/>
    <mergeCell ref="D52:E52"/>
    <mergeCell ref="D77:E77"/>
    <mergeCell ref="D78:E78"/>
    <mergeCell ref="D79:E79"/>
    <mergeCell ref="E57:F57"/>
    <mergeCell ref="D63:E63"/>
    <mergeCell ref="A71:F71"/>
    <mergeCell ref="C68:E68"/>
    <mergeCell ref="D69:E69"/>
    <mergeCell ref="D70:E70"/>
    <mergeCell ref="D94:E94"/>
    <mergeCell ref="C96:E96"/>
    <mergeCell ref="D97:E97"/>
    <mergeCell ref="D98:E98"/>
    <mergeCell ref="D99:E99"/>
    <mergeCell ref="D86:E86"/>
    <mergeCell ref="D87:E87"/>
    <mergeCell ref="D88:E88"/>
    <mergeCell ref="D91:E91"/>
    <mergeCell ref="D92:E92"/>
    <mergeCell ref="D107:E107"/>
    <mergeCell ref="C109:E109"/>
    <mergeCell ref="D110:E110"/>
    <mergeCell ref="D111:E111"/>
    <mergeCell ref="C100:E100"/>
    <mergeCell ref="D101:E101"/>
    <mergeCell ref="D104:E104"/>
    <mergeCell ref="D105:E105"/>
    <mergeCell ref="A108:E108"/>
    <mergeCell ref="D117:E117"/>
    <mergeCell ref="C120:E120"/>
    <mergeCell ref="A119:E119"/>
    <mergeCell ref="D121:E121"/>
    <mergeCell ref="D122:E122"/>
    <mergeCell ref="D112:E112"/>
    <mergeCell ref="D113:E113"/>
    <mergeCell ref="C114:E114"/>
    <mergeCell ref="D115:E115"/>
    <mergeCell ref="C116:E116"/>
    <mergeCell ref="D131:E131"/>
    <mergeCell ref="D132:E132"/>
    <mergeCell ref="C138:E138"/>
    <mergeCell ref="C139:E139"/>
    <mergeCell ref="D140:E140"/>
    <mergeCell ref="D124:E124"/>
    <mergeCell ref="C126:E126"/>
    <mergeCell ref="D127:E127"/>
    <mergeCell ref="D128:E128"/>
    <mergeCell ref="D130:E130"/>
    <mergeCell ref="C133:E133"/>
    <mergeCell ref="D134:E134"/>
    <mergeCell ref="D135:E135"/>
    <mergeCell ref="D157:E157"/>
    <mergeCell ref="C158:E158"/>
    <mergeCell ref="D159:E159"/>
    <mergeCell ref="D150:E150"/>
    <mergeCell ref="D151:E151"/>
    <mergeCell ref="D152:E152"/>
    <mergeCell ref="D153:E153"/>
    <mergeCell ref="C154:E154"/>
    <mergeCell ref="D141:E141"/>
    <mergeCell ref="D142:E142"/>
    <mergeCell ref="C147:E147"/>
    <mergeCell ref="D148:E148"/>
    <mergeCell ref="D149:E149"/>
    <mergeCell ref="A143:E143"/>
    <mergeCell ref="C144:E144"/>
    <mergeCell ref="D145:E145"/>
    <mergeCell ref="A146:E146"/>
    <mergeCell ref="C199:E199"/>
    <mergeCell ref="D200:E200"/>
    <mergeCell ref="D169:E169"/>
    <mergeCell ref="D170:E170"/>
    <mergeCell ref="D171:E171"/>
    <mergeCell ref="D173:E173"/>
    <mergeCell ref="C175:E175"/>
    <mergeCell ref="D180:E180"/>
    <mergeCell ref="C179:E179"/>
    <mergeCell ref="D181:E181"/>
    <mergeCell ref="D174:E174"/>
    <mergeCell ref="A198:E198"/>
    <mergeCell ref="D172:E172"/>
    <mergeCell ref="A183:E183"/>
    <mergeCell ref="C184:E184"/>
    <mergeCell ref="D185:E185"/>
    <mergeCell ref="D186:E186"/>
    <mergeCell ref="C187:E187"/>
    <mergeCell ref="D188:E188"/>
    <mergeCell ref="C189:E189"/>
    <mergeCell ref="D191:E191"/>
    <mergeCell ref="C206:E206"/>
    <mergeCell ref="D207:E207"/>
    <mergeCell ref="D208:E208"/>
    <mergeCell ref="C209:E209"/>
    <mergeCell ref="D210:E210"/>
    <mergeCell ref="D201:E201"/>
    <mergeCell ref="D202:E202"/>
    <mergeCell ref="D203:E203"/>
    <mergeCell ref="D204:E204"/>
    <mergeCell ref="D205:E205"/>
    <mergeCell ref="D219:E219"/>
    <mergeCell ref="D223:E223"/>
    <mergeCell ref="D224:E224"/>
    <mergeCell ref="D228:E228"/>
    <mergeCell ref="D229:E229"/>
    <mergeCell ref="D211:E211"/>
    <mergeCell ref="D212:E212"/>
    <mergeCell ref="D215:E215"/>
    <mergeCell ref="D216:E216"/>
    <mergeCell ref="D218:E218"/>
    <mergeCell ref="D230:E230"/>
    <mergeCell ref="D231:E231"/>
    <mergeCell ref="C232:E232"/>
    <mergeCell ref="D233:E233"/>
    <mergeCell ref="A239:E239"/>
    <mergeCell ref="D240:E240"/>
    <mergeCell ref="D241:E241"/>
    <mergeCell ref="D242:E242"/>
    <mergeCell ref="D243:E243"/>
    <mergeCell ref="A236:E236"/>
    <mergeCell ref="D235:E235"/>
    <mergeCell ref="D256:E256"/>
    <mergeCell ref="D257:E257"/>
    <mergeCell ref="D260:E260"/>
    <mergeCell ref="D261:E261"/>
    <mergeCell ref="D249:E249"/>
    <mergeCell ref="D250:E250"/>
    <mergeCell ref="D251:E251"/>
    <mergeCell ref="C253:E253"/>
    <mergeCell ref="C237:E237"/>
    <mergeCell ref="D238:E238"/>
    <mergeCell ref="D246:E246"/>
    <mergeCell ref="D247:E247"/>
    <mergeCell ref="D248:E248"/>
    <mergeCell ref="A244:E244"/>
    <mergeCell ref="D193:E193"/>
    <mergeCell ref="D192:E192"/>
    <mergeCell ref="C194:E194"/>
    <mergeCell ref="D195:E195"/>
    <mergeCell ref="C196:E196"/>
    <mergeCell ref="D197:E197"/>
    <mergeCell ref="O106:S106"/>
    <mergeCell ref="Q107:S107"/>
    <mergeCell ref="R108:S108"/>
    <mergeCell ref="R109:S109"/>
    <mergeCell ref="R110:S110"/>
    <mergeCell ref="Q111:S111"/>
    <mergeCell ref="R112:S112"/>
    <mergeCell ref="Q114:S114"/>
    <mergeCell ref="D190:E190"/>
    <mergeCell ref="D176:E176"/>
    <mergeCell ref="D178:E178"/>
    <mergeCell ref="D160:E160"/>
    <mergeCell ref="D161:E161"/>
    <mergeCell ref="D164:E164"/>
    <mergeCell ref="D165:E165"/>
    <mergeCell ref="D166:E166"/>
    <mergeCell ref="D155:E155"/>
    <mergeCell ref="D156:E156"/>
  </mergeCells>
  <phoneticPr fontId="8" type="noConversion"/>
  <pageMargins left="0.25" right="0.25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A9E8-402E-44A2-91FF-6A03969C2426}">
  <dimension ref="A1:G31"/>
  <sheetViews>
    <sheetView topLeftCell="A13" zoomScaleNormal="100" workbookViewId="0">
      <selection activeCell="C23" sqref="C23"/>
    </sheetView>
  </sheetViews>
  <sheetFormatPr defaultRowHeight="15" x14ac:dyDescent="0.25"/>
  <cols>
    <col min="2" max="2" width="41.5703125" customWidth="1"/>
    <col min="3" max="3" width="15" customWidth="1"/>
    <col min="4" max="4" width="11.5703125" customWidth="1"/>
    <col min="5" max="5" width="11.140625" customWidth="1"/>
    <col min="6" max="6" width="13.42578125" customWidth="1"/>
  </cols>
  <sheetData>
    <row r="1" spans="1:7" x14ac:dyDescent="0.25">
      <c r="A1" s="52"/>
      <c r="B1" s="412"/>
      <c r="C1" s="358"/>
      <c r="D1" s="358"/>
      <c r="E1" s="358"/>
      <c r="F1" s="358"/>
    </row>
    <row r="2" spans="1:7" x14ac:dyDescent="0.25">
      <c r="A2" s="52"/>
      <c r="B2" s="555" t="s">
        <v>414</v>
      </c>
      <c r="C2" s="358"/>
      <c r="D2" s="358"/>
      <c r="E2" s="358"/>
      <c r="F2" s="358"/>
    </row>
    <row r="3" spans="1:7" ht="15.75" x14ac:dyDescent="0.25">
      <c r="A3" s="465" t="s">
        <v>203</v>
      </c>
      <c r="B3" s="465"/>
      <c r="C3" s="465"/>
      <c r="D3" s="465"/>
      <c r="E3" s="465"/>
      <c r="F3" s="465"/>
      <c r="G3" s="204"/>
    </row>
    <row r="4" spans="1:7" ht="15.75" x14ac:dyDescent="0.25">
      <c r="A4" s="465" t="s">
        <v>413</v>
      </c>
      <c r="B4" s="465"/>
      <c r="C4" s="465"/>
      <c r="D4" s="465"/>
      <c r="E4" s="465"/>
      <c r="F4" s="465"/>
      <c r="G4" s="204"/>
    </row>
    <row r="5" spans="1:7" ht="15.75" x14ac:dyDescent="0.25">
      <c r="A5" s="465" t="s">
        <v>258</v>
      </c>
      <c r="B5" s="465"/>
      <c r="C5" s="465"/>
      <c r="D5" s="465"/>
      <c r="E5" s="465"/>
      <c r="F5" s="465"/>
      <c r="G5" s="204"/>
    </row>
    <row r="6" spans="1:7" ht="15.75" thickBot="1" x14ac:dyDescent="0.3">
      <c r="A6" s="52"/>
      <c r="B6" s="37"/>
      <c r="C6" s="556" t="s">
        <v>2</v>
      </c>
      <c r="D6" s="556"/>
      <c r="E6" s="556"/>
      <c r="F6" s="556"/>
    </row>
    <row r="7" spans="1:7" x14ac:dyDescent="0.25">
      <c r="A7" s="557" t="s">
        <v>259</v>
      </c>
      <c r="B7" s="559" t="s">
        <v>186</v>
      </c>
      <c r="C7" s="454" t="s">
        <v>260</v>
      </c>
      <c r="D7" s="454" t="s">
        <v>261</v>
      </c>
      <c r="E7" s="454" t="s">
        <v>279</v>
      </c>
      <c r="F7" s="553" t="s">
        <v>263</v>
      </c>
    </row>
    <row r="8" spans="1:7" x14ac:dyDescent="0.25">
      <c r="A8" s="558"/>
      <c r="B8" s="560"/>
      <c r="C8" s="561"/>
      <c r="D8" s="562"/>
      <c r="E8" s="561"/>
      <c r="F8" s="554"/>
    </row>
    <row r="9" spans="1:7" x14ac:dyDescent="0.25">
      <c r="A9" s="558"/>
      <c r="B9" s="560"/>
      <c r="C9" s="561"/>
      <c r="D9" s="562"/>
      <c r="E9" s="561"/>
      <c r="F9" s="554"/>
    </row>
    <row r="10" spans="1:7" x14ac:dyDescent="0.25">
      <c r="A10" s="558"/>
      <c r="B10" s="560"/>
      <c r="C10" s="561"/>
      <c r="D10" s="562"/>
      <c r="E10" s="561"/>
      <c r="F10" s="554"/>
    </row>
    <row r="11" spans="1:7" ht="15.75" x14ac:dyDescent="0.25">
      <c r="A11" s="182">
        <v>1</v>
      </c>
      <c r="B11" s="183">
        <v>2</v>
      </c>
      <c r="C11" s="184">
        <v>3</v>
      </c>
      <c r="D11" s="184">
        <v>4</v>
      </c>
      <c r="E11" s="184">
        <v>5</v>
      </c>
      <c r="F11" s="185">
        <v>6</v>
      </c>
    </row>
    <row r="12" spans="1:7" ht="30" customHeight="1" x14ac:dyDescent="0.25">
      <c r="A12" s="157" t="s">
        <v>264</v>
      </c>
      <c r="B12" s="186" t="s">
        <v>280</v>
      </c>
      <c r="C12" s="187">
        <v>41424919</v>
      </c>
      <c r="D12" s="187">
        <v>525000</v>
      </c>
      <c r="E12" s="188"/>
      <c r="F12" s="189">
        <f>SUM(C12:E12)</f>
        <v>41949919</v>
      </c>
    </row>
    <row r="13" spans="1:7" ht="30" customHeight="1" x14ac:dyDescent="0.25">
      <c r="A13" s="157" t="s">
        <v>266</v>
      </c>
      <c r="B13" s="190" t="s">
        <v>281</v>
      </c>
      <c r="C13" s="187">
        <v>1023169</v>
      </c>
      <c r="D13" s="187"/>
      <c r="E13" s="188"/>
      <c r="F13" s="189">
        <f>SUM(C13:E13)</f>
        <v>1023169</v>
      </c>
    </row>
    <row r="14" spans="1:7" ht="30" customHeight="1" x14ac:dyDescent="0.25">
      <c r="A14" s="157" t="s">
        <v>268</v>
      </c>
      <c r="B14" s="190" t="s">
        <v>269</v>
      </c>
      <c r="C14" s="187">
        <v>12521941</v>
      </c>
      <c r="D14" s="187"/>
      <c r="E14" s="188"/>
      <c r="F14" s="189">
        <f>SUM(C14:E14)</f>
        <v>12521941</v>
      </c>
    </row>
    <row r="15" spans="1:7" ht="30" customHeight="1" x14ac:dyDescent="0.25">
      <c r="A15" s="163" t="s">
        <v>282</v>
      </c>
      <c r="B15" s="191" t="s">
        <v>283</v>
      </c>
      <c r="C15" s="187">
        <v>290000</v>
      </c>
      <c r="D15" s="165"/>
      <c r="E15" s="165"/>
      <c r="F15" s="189">
        <f t="shared" ref="F15:F29" si="0">SUM(C15:E15)</f>
        <v>290000</v>
      </c>
    </row>
    <row r="16" spans="1:7" ht="30" customHeight="1" x14ac:dyDescent="0.25">
      <c r="A16" s="163" t="s">
        <v>270</v>
      </c>
      <c r="B16" s="191" t="s">
        <v>271</v>
      </c>
      <c r="C16" s="170">
        <v>0</v>
      </c>
      <c r="D16" s="165">
        <v>3857296</v>
      </c>
      <c r="E16" s="165"/>
      <c r="F16" s="189">
        <f t="shared" si="0"/>
        <v>3857296</v>
      </c>
    </row>
    <row r="17" spans="1:6" ht="30" customHeight="1" x14ac:dyDescent="0.25">
      <c r="A17" s="163" t="s">
        <v>284</v>
      </c>
      <c r="B17" s="192" t="s">
        <v>285</v>
      </c>
      <c r="C17" s="170">
        <v>2000000</v>
      </c>
      <c r="D17" s="165"/>
      <c r="E17" s="165"/>
      <c r="F17" s="189">
        <f t="shared" si="0"/>
        <v>2000000</v>
      </c>
    </row>
    <row r="18" spans="1:6" ht="30" customHeight="1" x14ac:dyDescent="0.25">
      <c r="A18" s="163" t="s">
        <v>358</v>
      </c>
      <c r="B18" s="277" t="s">
        <v>359</v>
      </c>
      <c r="C18" s="170">
        <v>0</v>
      </c>
      <c r="D18" s="165"/>
      <c r="E18" s="165"/>
      <c r="F18" s="189">
        <f t="shared" si="0"/>
        <v>0</v>
      </c>
    </row>
    <row r="19" spans="1:6" ht="30" customHeight="1" x14ac:dyDescent="0.25">
      <c r="A19" s="163" t="s">
        <v>286</v>
      </c>
      <c r="B19" s="191" t="s">
        <v>287</v>
      </c>
      <c r="C19" s="170">
        <v>22150000</v>
      </c>
      <c r="D19" s="165"/>
      <c r="E19" s="165"/>
      <c r="F19" s="189">
        <f t="shared" si="0"/>
        <v>22150000</v>
      </c>
    </row>
    <row r="20" spans="1:6" ht="30" customHeight="1" x14ac:dyDescent="0.25">
      <c r="A20" s="163" t="s">
        <v>288</v>
      </c>
      <c r="B20" s="191" t="s">
        <v>289</v>
      </c>
      <c r="C20" s="170">
        <v>1020000</v>
      </c>
      <c r="D20" s="165"/>
      <c r="E20" s="165"/>
      <c r="F20" s="189">
        <f t="shared" si="0"/>
        <v>1020000</v>
      </c>
    </row>
    <row r="21" spans="1:6" ht="30" customHeight="1" x14ac:dyDescent="0.25">
      <c r="A21" s="163" t="s">
        <v>386</v>
      </c>
      <c r="B21" s="191" t="s">
        <v>387</v>
      </c>
      <c r="C21" s="170">
        <v>0</v>
      </c>
      <c r="D21" s="165"/>
      <c r="E21" s="165"/>
      <c r="F21" s="189">
        <f t="shared" si="0"/>
        <v>0</v>
      </c>
    </row>
    <row r="22" spans="1:6" ht="30" customHeight="1" x14ac:dyDescent="0.25">
      <c r="A22" s="163" t="s">
        <v>272</v>
      </c>
      <c r="B22" s="192" t="s">
        <v>273</v>
      </c>
      <c r="C22" s="170">
        <v>39465753</v>
      </c>
      <c r="D22" s="165"/>
      <c r="E22" s="165"/>
      <c r="F22" s="189">
        <f t="shared" si="0"/>
        <v>39465753</v>
      </c>
    </row>
    <row r="23" spans="1:6" s="320" customFormat="1" ht="30" customHeight="1" x14ac:dyDescent="0.25">
      <c r="A23" s="163" t="s">
        <v>442</v>
      </c>
      <c r="B23" s="277" t="s">
        <v>443</v>
      </c>
      <c r="C23" s="170">
        <v>8000000</v>
      </c>
      <c r="D23" s="165"/>
      <c r="E23" s="165"/>
      <c r="F23" s="189">
        <f t="shared" si="0"/>
        <v>8000000</v>
      </c>
    </row>
    <row r="24" spans="1:6" ht="30" customHeight="1" x14ac:dyDescent="0.25">
      <c r="A24" s="163" t="s">
        <v>274</v>
      </c>
      <c r="B24" s="191" t="s">
        <v>290</v>
      </c>
      <c r="C24" s="170">
        <v>32706340</v>
      </c>
      <c r="D24" s="165"/>
      <c r="E24" s="165"/>
      <c r="F24" s="189">
        <f t="shared" si="0"/>
        <v>32706340</v>
      </c>
    </row>
    <row r="25" spans="1:6" ht="30" customHeight="1" x14ac:dyDescent="0.25">
      <c r="A25" s="173" t="s">
        <v>291</v>
      </c>
      <c r="B25" s="193" t="s">
        <v>292</v>
      </c>
      <c r="C25" s="175">
        <v>0</v>
      </c>
      <c r="D25" s="194"/>
      <c r="E25" s="194"/>
      <c r="F25" s="189">
        <f t="shared" si="0"/>
        <v>0</v>
      </c>
    </row>
    <row r="26" spans="1:6" ht="30" customHeight="1" x14ac:dyDescent="0.25">
      <c r="A26" s="173" t="s">
        <v>415</v>
      </c>
      <c r="B26" s="313" t="s">
        <v>416</v>
      </c>
      <c r="C26" s="175"/>
      <c r="D26" s="194">
        <v>9450</v>
      </c>
      <c r="E26" s="194"/>
      <c r="F26" s="189">
        <f t="shared" si="0"/>
        <v>9450</v>
      </c>
    </row>
    <row r="27" spans="1:6" ht="30" customHeight="1" x14ac:dyDescent="0.25">
      <c r="A27" s="173" t="s">
        <v>293</v>
      </c>
      <c r="B27" s="193" t="s">
        <v>294</v>
      </c>
      <c r="C27" s="175"/>
      <c r="D27" s="194">
        <v>9502478</v>
      </c>
      <c r="E27" s="194"/>
      <c r="F27" s="189">
        <f t="shared" si="0"/>
        <v>9502478</v>
      </c>
    </row>
    <row r="28" spans="1:6" ht="30" customHeight="1" x14ac:dyDescent="0.25">
      <c r="A28" s="173">
        <v>107060</v>
      </c>
      <c r="B28" s="195" t="s">
        <v>295</v>
      </c>
      <c r="C28" s="175">
        <v>1665000</v>
      </c>
      <c r="D28" s="194"/>
      <c r="E28" s="194"/>
      <c r="F28" s="189">
        <f t="shared" si="0"/>
        <v>1665000</v>
      </c>
    </row>
    <row r="29" spans="1:6" ht="30" customHeight="1" x14ac:dyDescent="0.25">
      <c r="A29" s="173" t="s">
        <v>296</v>
      </c>
      <c r="B29" s="196" t="s">
        <v>297</v>
      </c>
      <c r="C29" s="197">
        <v>800000</v>
      </c>
      <c r="D29" s="198"/>
      <c r="E29" s="198"/>
      <c r="F29" s="189">
        <f t="shared" si="0"/>
        <v>800000</v>
      </c>
    </row>
    <row r="30" spans="1:6" ht="20.100000000000001" customHeight="1" thickBot="1" x14ac:dyDescent="0.3">
      <c r="A30" s="199"/>
      <c r="B30" s="200" t="s">
        <v>298</v>
      </c>
      <c r="C30" s="201">
        <f>SUM(C12:C29)</f>
        <v>163067122</v>
      </c>
      <c r="D30" s="202">
        <f>SUM(D12:D28)</f>
        <v>13894224</v>
      </c>
      <c r="E30" s="202">
        <f>SUM(E19:E24)</f>
        <v>0</v>
      </c>
      <c r="F30" s="203">
        <f>SUM(F12:F29)</f>
        <v>176961346</v>
      </c>
    </row>
    <row r="31" spans="1:6" ht="20.100000000000001" customHeight="1" x14ac:dyDescent="0.25"/>
  </sheetData>
  <mergeCells count="12">
    <mergeCell ref="F7:F10"/>
    <mergeCell ref="B1:F1"/>
    <mergeCell ref="B2:F2"/>
    <mergeCell ref="C6:F6"/>
    <mergeCell ref="A3:F3"/>
    <mergeCell ref="A4:F4"/>
    <mergeCell ref="A5:F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7"/>
  <sheetViews>
    <sheetView view="pageBreakPreview" zoomScaleNormal="100" zoomScaleSheetLayoutView="100" workbookViewId="0">
      <selection activeCell="C24" sqref="C24"/>
    </sheetView>
  </sheetViews>
  <sheetFormatPr defaultRowHeight="15" x14ac:dyDescent="0.25"/>
  <cols>
    <col min="1" max="1" width="46" customWidth="1"/>
    <col min="2" max="2" width="13.140625" customWidth="1"/>
    <col min="3" max="3" width="13.7109375" customWidth="1"/>
  </cols>
  <sheetData>
    <row r="1" spans="1:3" ht="15.75" x14ac:dyDescent="0.25">
      <c r="A1" s="311"/>
    </row>
    <row r="2" spans="1:3" ht="32.25" customHeight="1" x14ac:dyDescent="0.25">
      <c r="A2" s="565" t="s">
        <v>424</v>
      </c>
      <c r="B2" s="565"/>
    </row>
    <row r="3" spans="1:3" ht="15.75" x14ac:dyDescent="0.25">
      <c r="A3" s="465" t="s">
        <v>203</v>
      </c>
      <c r="B3" s="465"/>
    </row>
    <row r="4" spans="1:3" ht="15.75" x14ac:dyDescent="0.25">
      <c r="A4" s="566" t="s">
        <v>425</v>
      </c>
      <c r="B4" s="566"/>
    </row>
    <row r="5" spans="1:3" ht="15.75" x14ac:dyDescent="0.25">
      <c r="A5" s="566" t="s">
        <v>1</v>
      </c>
      <c r="B5" s="566"/>
    </row>
    <row r="6" spans="1:3" ht="15.75" x14ac:dyDescent="0.25">
      <c r="A6" s="312" t="s">
        <v>2</v>
      </c>
    </row>
    <row r="7" spans="1:3" ht="15" customHeight="1" x14ac:dyDescent="0.25">
      <c r="A7" s="567" t="s">
        <v>205</v>
      </c>
      <c r="B7" s="563" t="s">
        <v>128</v>
      </c>
      <c r="C7" s="563" t="s">
        <v>128</v>
      </c>
    </row>
    <row r="8" spans="1:3" ht="15" customHeight="1" x14ac:dyDescent="0.25">
      <c r="A8" s="564"/>
      <c r="B8" s="564"/>
      <c r="C8" s="564"/>
    </row>
    <row r="9" spans="1:3" ht="15.75" x14ac:dyDescent="0.25">
      <c r="A9" s="183">
        <v>1</v>
      </c>
      <c r="B9" s="183">
        <v>2</v>
      </c>
      <c r="C9" s="183">
        <v>2</v>
      </c>
    </row>
    <row r="10" spans="1:3" ht="15.75" x14ac:dyDescent="0.25">
      <c r="A10" s="343" t="s">
        <v>72</v>
      </c>
      <c r="B10" s="218"/>
      <c r="C10" s="218"/>
    </row>
    <row r="11" spans="1:3" ht="15.75" x14ac:dyDescent="0.25">
      <c r="A11" s="344" t="s">
        <v>402</v>
      </c>
      <c r="B11" s="345">
        <v>600000</v>
      </c>
      <c r="C11" s="345">
        <v>1183800</v>
      </c>
    </row>
    <row r="12" spans="1:3" ht="15.75" x14ac:dyDescent="0.25">
      <c r="A12" s="344" t="s">
        <v>417</v>
      </c>
      <c r="B12" s="345">
        <v>6000000</v>
      </c>
      <c r="C12" s="345">
        <v>3000000</v>
      </c>
    </row>
    <row r="13" spans="1:3" ht="15.75" x14ac:dyDescent="0.25">
      <c r="A13" s="344" t="s">
        <v>380</v>
      </c>
      <c r="B13" s="345">
        <v>20000000</v>
      </c>
      <c r="C13" s="345">
        <v>20000000</v>
      </c>
    </row>
    <row r="14" spans="1:3" ht="15.75" x14ac:dyDescent="0.25">
      <c r="A14" s="344" t="s">
        <v>405</v>
      </c>
      <c r="B14" s="345">
        <v>2211070</v>
      </c>
      <c r="C14" s="345">
        <v>2211070</v>
      </c>
    </row>
    <row r="15" spans="1:3" ht="15.75" x14ac:dyDescent="0.25">
      <c r="A15" s="344" t="s">
        <v>388</v>
      </c>
      <c r="B15" s="345">
        <v>3000000</v>
      </c>
      <c r="C15" s="345">
        <v>3000000</v>
      </c>
    </row>
    <row r="16" spans="1:3" ht="15.75" x14ac:dyDescent="0.25">
      <c r="A16" s="346" t="s">
        <v>436</v>
      </c>
      <c r="B16" s="345">
        <v>0</v>
      </c>
      <c r="C16" s="345">
        <v>1000000</v>
      </c>
    </row>
    <row r="17" spans="1:3" s="320" customFormat="1" ht="15.75" x14ac:dyDescent="0.25">
      <c r="A17" s="346" t="s">
        <v>444</v>
      </c>
      <c r="B17" s="345">
        <v>0</v>
      </c>
      <c r="C17" s="345">
        <v>6286500</v>
      </c>
    </row>
    <row r="18" spans="1:3" s="320" customFormat="1" ht="15.75" x14ac:dyDescent="0.25">
      <c r="A18" s="342" t="s">
        <v>438</v>
      </c>
      <c r="B18" s="342"/>
      <c r="C18" s="345">
        <v>995490</v>
      </c>
    </row>
    <row r="19" spans="1:3" s="320" customFormat="1" ht="15.75" x14ac:dyDescent="0.25">
      <c r="A19" s="342" t="s">
        <v>445</v>
      </c>
      <c r="B19" s="342"/>
      <c r="C19" s="345">
        <v>2998500</v>
      </c>
    </row>
    <row r="20" spans="1:3" ht="15.75" x14ac:dyDescent="0.25">
      <c r="A20" s="347" t="s">
        <v>206</v>
      </c>
      <c r="B20" s="348">
        <f>B11+B12+B13+B14+B15+B16</f>
        <v>31811070</v>
      </c>
      <c r="C20" s="348">
        <f>SUM(C11:C19)</f>
        <v>40675360</v>
      </c>
    </row>
    <row r="21" spans="1:3" ht="15.75" x14ac:dyDescent="0.25">
      <c r="A21" s="343" t="s">
        <v>89</v>
      </c>
      <c r="B21" s="209"/>
      <c r="C21" s="209"/>
    </row>
    <row r="22" spans="1:3" ht="15.75" x14ac:dyDescent="0.25">
      <c r="A22" s="209" t="s">
        <v>439</v>
      </c>
      <c r="B22" s="218"/>
      <c r="C22" s="218">
        <v>6009000</v>
      </c>
    </row>
    <row r="23" spans="1:3" ht="15.75" x14ac:dyDescent="0.25">
      <c r="A23" s="595" t="s">
        <v>381</v>
      </c>
      <c r="B23" s="342"/>
      <c r="C23" s="345">
        <v>9712198</v>
      </c>
    </row>
    <row r="24" spans="1:3" ht="15.75" x14ac:dyDescent="0.25">
      <c r="A24" s="346"/>
      <c r="B24" s="345"/>
      <c r="C24" s="345"/>
    </row>
    <row r="25" spans="1:3" ht="15.75" x14ac:dyDescent="0.25">
      <c r="A25" s="346"/>
      <c r="B25" s="345"/>
      <c r="C25" s="345"/>
    </row>
    <row r="26" spans="1:3" ht="15.75" x14ac:dyDescent="0.25">
      <c r="A26" s="347" t="s">
        <v>206</v>
      </c>
      <c r="B26" s="348">
        <f>B23+B24+B25+B22</f>
        <v>0</v>
      </c>
      <c r="C26" s="348">
        <f>C23+C24+C25+C22</f>
        <v>15721198</v>
      </c>
    </row>
    <row r="27" spans="1:3" x14ac:dyDescent="0.25">
      <c r="A27" s="53"/>
    </row>
    <row r="28" spans="1:3" x14ac:dyDescent="0.25">
      <c r="A28" s="53"/>
    </row>
    <row r="29" spans="1:3" x14ac:dyDescent="0.25">
      <c r="A29" s="53"/>
    </row>
    <row r="30" spans="1:3" x14ac:dyDescent="0.25">
      <c r="A30" s="53"/>
    </row>
    <row r="31" spans="1:3" x14ac:dyDescent="0.25">
      <c r="A31" s="53"/>
    </row>
    <row r="32" spans="1:3" x14ac:dyDescent="0.25">
      <c r="A32" s="53"/>
    </row>
    <row r="33" spans="1:1" x14ac:dyDescent="0.25">
      <c r="A33" s="53"/>
    </row>
    <row r="34" spans="1:1" x14ac:dyDescent="0.25">
      <c r="A34" s="53"/>
    </row>
    <row r="35" spans="1:1" x14ac:dyDescent="0.25">
      <c r="A35" s="53"/>
    </row>
    <row r="36" spans="1:1" x14ac:dyDescent="0.25">
      <c r="A36" s="53"/>
    </row>
    <row r="37" spans="1:1" x14ac:dyDescent="0.25">
      <c r="A37" s="53"/>
    </row>
  </sheetData>
  <mergeCells count="7">
    <mergeCell ref="C7:C8"/>
    <mergeCell ref="B7:B8"/>
    <mergeCell ref="A2:B2"/>
    <mergeCell ref="A3:B3"/>
    <mergeCell ref="A4:B4"/>
    <mergeCell ref="A5:B5"/>
    <mergeCell ref="A7:A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E067-4A45-485C-AE25-83F99D544ACE}">
  <dimension ref="A1:G33"/>
  <sheetViews>
    <sheetView topLeftCell="A7" zoomScaleNormal="100" workbookViewId="0">
      <selection activeCell="C30" sqref="C30"/>
    </sheetView>
  </sheetViews>
  <sheetFormatPr defaultRowHeight="15" x14ac:dyDescent="0.25"/>
  <cols>
    <col min="1" max="1" width="4.85546875" customWidth="1"/>
    <col min="2" max="2" width="41.140625" customWidth="1"/>
    <col min="3" max="3" width="13.5703125" customWidth="1"/>
    <col min="4" max="4" width="12.42578125" customWidth="1"/>
    <col min="5" max="5" width="13.140625" customWidth="1"/>
    <col min="6" max="6" width="12.140625" customWidth="1"/>
  </cols>
  <sheetData>
    <row r="1" spans="1:7" ht="15.75" x14ac:dyDescent="0.25">
      <c r="A1" s="357"/>
      <c r="B1" s="358"/>
      <c r="C1" s="358"/>
      <c r="D1" s="205"/>
      <c r="E1" s="205"/>
      <c r="F1" s="205"/>
    </row>
    <row r="2" spans="1:7" ht="15.75" x14ac:dyDescent="0.25">
      <c r="A2" s="357" t="s">
        <v>423</v>
      </c>
      <c r="B2" s="359"/>
      <c r="C2" s="359"/>
      <c r="D2" s="359"/>
      <c r="E2" s="536"/>
      <c r="F2" s="536"/>
      <c r="G2" s="536"/>
    </row>
    <row r="3" spans="1:7" ht="15.75" x14ac:dyDescent="0.25">
      <c r="A3" s="360" t="s">
        <v>0</v>
      </c>
      <c r="B3" s="536"/>
      <c r="C3" s="536"/>
      <c r="D3" s="536"/>
      <c r="E3" s="536"/>
      <c r="F3" s="536"/>
      <c r="G3" s="536"/>
    </row>
    <row r="4" spans="1:7" ht="15.75" x14ac:dyDescent="0.25">
      <c r="A4" s="360" t="s">
        <v>422</v>
      </c>
      <c r="B4" s="536"/>
      <c r="C4" s="536"/>
      <c r="D4" s="536"/>
      <c r="E4" s="536"/>
      <c r="F4" s="536"/>
      <c r="G4" s="536"/>
    </row>
    <row r="5" spans="1:7" ht="16.5" thickBot="1" x14ac:dyDescent="0.3">
      <c r="A5" s="52"/>
      <c r="B5" s="206"/>
      <c r="C5" s="206"/>
      <c r="D5" s="52"/>
      <c r="E5" s="205"/>
      <c r="F5" s="205" t="s">
        <v>2</v>
      </c>
      <c r="G5" s="181"/>
    </row>
    <row r="6" spans="1:7" x14ac:dyDescent="0.25">
      <c r="A6" s="361" t="s">
        <v>186</v>
      </c>
      <c r="B6" s="550"/>
      <c r="C6" s="568" t="s">
        <v>299</v>
      </c>
      <c r="D6" s="570" t="s">
        <v>324</v>
      </c>
      <c r="E6" s="572" t="s">
        <v>356</v>
      </c>
      <c r="F6" s="578" t="s">
        <v>373</v>
      </c>
    </row>
    <row r="7" spans="1:7" x14ac:dyDescent="0.25">
      <c r="A7" s="363"/>
      <c r="B7" s="552"/>
      <c r="C7" s="569"/>
      <c r="D7" s="571"/>
      <c r="E7" s="573"/>
      <c r="F7" s="579"/>
    </row>
    <row r="8" spans="1:7" ht="15.75" x14ac:dyDescent="0.25">
      <c r="A8" s="62">
        <v>1</v>
      </c>
      <c r="B8" s="3">
        <v>2</v>
      </c>
      <c r="C8" s="207">
        <v>3</v>
      </c>
      <c r="D8" s="183">
        <v>4</v>
      </c>
      <c r="E8" s="183">
        <v>5</v>
      </c>
      <c r="F8" s="208">
        <v>6</v>
      </c>
    </row>
    <row r="9" spans="1:7" ht="15.75" x14ac:dyDescent="0.25">
      <c r="A9" s="580" t="s">
        <v>187</v>
      </c>
      <c r="B9" s="581"/>
      <c r="C9" s="211">
        <f>SUM(C10:C13)</f>
        <v>107342728</v>
      </c>
      <c r="D9" s="212">
        <f>SUM(D10:D13)</f>
        <v>91000000</v>
      </c>
      <c r="E9" s="213">
        <f>SUM(E10:E13)</f>
        <v>96000000</v>
      </c>
      <c r="F9" s="214">
        <f>SUM(F10:F13)</f>
        <v>97000000</v>
      </c>
    </row>
    <row r="10" spans="1:7" ht="15.75" x14ac:dyDescent="0.25">
      <c r="A10" s="65" t="s">
        <v>129</v>
      </c>
      <c r="B10" s="50" t="s">
        <v>130</v>
      </c>
      <c r="C10" s="215">
        <v>55122728</v>
      </c>
      <c r="D10" s="216">
        <v>42000000</v>
      </c>
      <c r="E10" s="216">
        <v>44000000</v>
      </c>
      <c r="F10" s="217">
        <v>45000000</v>
      </c>
    </row>
    <row r="11" spans="1:7" ht="15.75" x14ac:dyDescent="0.25">
      <c r="A11" s="65" t="s">
        <v>147</v>
      </c>
      <c r="B11" s="50" t="s">
        <v>148</v>
      </c>
      <c r="C11" s="215">
        <v>38900000</v>
      </c>
      <c r="D11" s="216">
        <v>42000000</v>
      </c>
      <c r="E11" s="216">
        <v>44000000</v>
      </c>
      <c r="F11" s="217">
        <v>43000000</v>
      </c>
    </row>
    <row r="12" spans="1:7" ht="15.75" x14ac:dyDescent="0.25">
      <c r="A12" s="65" t="s">
        <v>162</v>
      </c>
      <c r="B12" s="50" t="s">
        <v>163</v>
      </c>
      <c r="C12" s="215">
        <v>5320000</v>
      </c>
      <c r="D12" s="218">
        <v>7000000</v>
      </c>
      <c r="E12" s="219">
        <v>8000000</v>
      </c>
      <c r="F12" s="220">
        <v>9000000</v>
      </c>
    </row>
    <row r="13" spans="1:7" ht="15.75" x14ac:dyDescent="0.25">
      <c r="A13" s="65" t="s">
        <v>188</v>
      </c>
      <c r="B13" s="50" t="s">
        <v>189</v>
      </c>
      <c r="C13" s="216">
        <v>8000000</v>
      </c>
      <c r="D13" s="209"/>
      <c r="E13" s="209"/>
      <c r="F13" s="210"/>
    </row>
    <row r="14" spans="1:7" ht="15.75" x14ac:dyDescent="0.25">
      <c r="A14" s="574" t="s">
        <v>190</v>
      </c>
      <c r="B14" s="575"/>
      <c r="C14" s="221">
        <f>SUM(C15:C17)</f>
        <v>19565400</v>
      </c>
      <c r="D14" s="209"/>
      <c r="E14" s="209"/>
      <c r="F14" s="210"/>
    </row>
    <row r="15" spans="1:7" ht="15.75" x14ac:dyDescent="0.25">
      <c r="A15" s="65" t="s">
        <v>191</v>
      </c>
      <c r="B15" s="51" t="s">
        <v>300</v>
      </c>
      <c r="C15" s="216">
        <v>6000000</v>
      </c>
      <c r="D15" s="209"/>
      <c r="E15" s="209"/>
      <c r="F15" s="210"/>
    </row>
    <row r="16" spans="1:7" ht="15.75" x14ac:dyDescent="0.25">
      <c r="A16" s="65" t="s">
        <v>193</v>
      </c>
      <c r="B16" s="50" t="s">
        <v>168</v>
      </c>
      <c r="C16" s="216">
        <v>0</v>
      </c>
      <c r="D16" s="209"/>
      <c r="E16" s="209"/>
      <c r="F16" s="210"/>
    </row>
    <row r="17" spans="1:6" ht="15.75" x14ac:dyDescent="0.25">
      <c r="A17" s="65" t="s">
        <v>194</v>
      </c>
      <c r="B17" s="50" t="s">
        <v>169</v>
      </c>
      <c r="C17" s="216">
        <v>13565400</v>
      </c>
      <c r="D17" s="209"/>
      <c r="E17" s="209"/>
      <c r="F17" s="210"/>
    </row>
    <row r="18" spans="1:6" ht="15.75" x14ac:dyDescent="0.25">
      <c r="A18" s="574" t="s">
        <v>171</v>
      </c>
      <c r="B18" s="575"/>
      <c r="C18" s="221">
        <f>SUM(C19)</f>
        <v>50053218</v>
      </c>
      <c r="D18" s="221">
        <f>SUM(D19)</f>
        <v>30000000</v>
      </c>
      <c r="E18" s="221">
        <f>SUM(E19)</f>
        <v>31600000</v>
      </c>
      <c r="F18" s="222">
        <f>SUM(F19)</f>
        <v>37500000</v>
      </c>
    </row>
    <row r="19" spans="1:6" ht="15.75" x14ac:dyDescent="0.25">
      <c r="A19" s="65" t="s">
        <v>170</v>
      </c>
      <c r="B19" s="50" t="s">
        <v>171</v>
      </c>
      <c r="C19" s="216">
        <v>50053218</v>
      </c>
      <c r="D19" s="218">
        <v>30000000</v>
      </c>
      <c r="E19" s="219">
        <v>31600000</v>
      </c>
      <c r="F19" s="220">
        <v>37500000</v>
      </c>
    </row>
    <row r="20" spans="1:6" ht="15.75" x14ac:dyDescent="0.25">
      <c r="A20" s="582" t="s">
        <v>195</v>
      </c>
      <c r="B20" s="583"/>
      <c r="C20" s="223">
        <f>SUM(C9+C14+C18)</f>
        <v>176961346</v>
      </c>
      <c r="D20" s="223">
        <f>SUM(D9+D14+D18)</f>
        <v>121000000</v>
      </c>
      <c r="E20" s="223">
        <f>SUM(E9+E14+E18)</f>
        <v>127600000</v>
      </c>
      <c r="F20" s="224">
        <f>SUM(F9+F14+F18)</f>
        <v>134500000</v>
      </c>
    </row>
    <row r="21" spans="1:6" ht="15.75" x14ac:dyDescent="0.25">
      <c r="A21" s="574" t="s">
        <v>196</v>
      </c>
      <c r="B21" s="581"/>
      <c r="C21" s="221">
        <f>SUM(C22:C26)</f>
        <v>119541619</v>
      </c>
      <c r="D21" s="221">
        <f>SUM(D22:D26)</f>
        <v>119500000</v>
      </c>
      <c r="E21" s="221">
        <f>SUM(E22:E26)</f>
        <v>126100000</v>
      </c>
      <c r="F21" s="222">
        <f>SUM(F22:F26)</f>
        <v>133000000</v>
      </c>
    </row>
    <row r="22" spans="1:6" ht="15.75" x14ac:dyDescent="0.25">
      <c r="A22" s="65" t="s">
        <v>6</v>
      </c>
      <c r="B22" s="50" t="s">
        <v>90</v>
      </c>
      <c r="C22" s="215">
        <v>48144480</v>
      </c>
      <c r="D22" s="216">
        <v>48000000</v>
      </c>
      <c r="E22" s="216">
        <v>50000000</v>
      </c>
      <c r="F22" s="217">
        <v>52000000</v>
      </c>
    </row>
    <row r="23" spans="1:6" ht="15.75" x14ac:dyDescent="0.25">
      <c r="A23" s="65" t="s">
        <v>21</v>
      </c>
      <c r="B23" s="51" t="s">
        <v>197</v>
      </c>
      <c r="C23" s="215">
        <v>6464853</v>
      </c>
      <c r="D23" s="216">
        <v>6500000</v>
      </c>
      <c r="E23" s="216">
        <v>6500000</v>
      </c>
      <c r="F23" s="217">
        <v>7000000</v>
      </c>
    </row>
    <row r="24" spans="1:6" ht="15.75" x14ac:dyDescent="0.25">
      <c r="A24" s="65" t="s">
        <v>25</v>
      </c>
      <c r="B24" s="50" t="s">
        <v>26</v>
      </c>
      <c r="C24" s="215">
        <v>45207135</v>
      </c>
      <c r="D24" s="216">
        <v>45000000</v>
      </c>
      <c r="E24" s="216">
        <v>47000000</v>
      </c>
      <c r="F24" s="217">
        <v>49000000</v>
      </c>
    </row>
    <row r="25" spans="1:6" ht="15.75" x14ac:dyDescent="0.25">
      <c r="A25" s="65" t="s">
        <v>103</v>
      </c>
      <c r="B25" s="50" t="s">
        <v>198</v>
      </c>
      <c r="C25" s="215">
        <v>2465000</v>
      </c>
      <c r="D25" s="216">
        <v>3000000</v>
      </c>
      <c r="E25" s="216">
        <v>3600000</v>
      </c>
      <c r="F25" s="217">
        <v>4000000</v>
      </c>
    </row>
    <row r="26" spans="1:6" ht="15.75" x14ac:dyDescent="0.25">
      <c r="A26" s="65" t="s">
        <v>59</v>
      </c>
      <c r="B26" s="50" t="s">
        <v>60</v>
      </c>
      <c r="C26" s="215">
        <v>17260151</v>
      </c>
      <c r="D26" s="216">
        <v>17000000</v>
      </c>
      <c r="E26" s="216">
        <v>19000000</v>
      </c>
      <c r="F26" s="217">
        <v>21000000</v>
      </c>
    </row>
    <row r="27" spans="1:6" ht="15.75" x14ac:dyDescent="0.25">
      <c r="A27" s="574" t="s">
        <v>199</v>
      </c>
      <c r="B27" s="575"/>
      <c r="C27" s="221">
        <f>SUM(C28:C30)</f>
        <v>56396558</v>
      </c>
      <c r="D27" s="221">
        <f>SUM(D28:D30)</f>
        <v>0</v>
      </c>
      <c r="E27" s="221">
        <f>SUM(E28:E30)</f>
        <v>0</v>
      </c>
      <c r="F27" s="222">
        <f>SUM(F28:F30)</f>
        <v>0</v>
      </c>
    </row>
    <row r="28" spans="1:6" ht="15.75" x14ac:dyDescent="0.25">
      <c r="A28" s="72" t="s">
        <v>71</v>
      </c>
      <c r="B28" s="50" t="s">
        <v>72</v>
      </c>
      <c r="C28" s="215">
        <v>40675360</v>
      </c>
      <c r="D28" s="216">
        <v>0</v>
      </c>
      <c r="E28" s="216"/>
      <c r="F28" s="217">
        <v>0</v>
      </c>
    </row>
    <row r="29" spans="1:6" ht="15.75" x14ac:dyDescent="0.25">
      <c r="A29" s="72" t="s">
        <v>88</v>
      </c>
      <c r="B29" s="50" t="s">
        <v>89</v>
      </c>
      <c r="C29" s="215">
        <v>15721198</v>
      </c>
      <c r="D29" s="216">
        <v>0</v>
      </c>
      <c r="E29" s="216">
        <v>0</v>
      </c>
      <c r="F29" s="217">
        <v>0</v>
      </c>
    </row>
    <row r="30" spans="1:6" ht="15.75" x14ac:dyDescent="0.25">
      <c r="A30" s="65" t="s">
        <v>117</v>
      </c>
      <c r="B30" s="51" t="s">
        <v>118</v>
      </c>
      <c r="C30" s="216">
        <v>0</v>
      </c>
      <c r="D30" s="216"/>
      <c r="E30" s="216"/>
      <c r="F30" s="217"/>
    </row>
    <row r="31" spans="1:6" ht="15.75" x14ac:dyDescent="0.25">
      <c r="A31" s="574" t="s">
        <v>74</v>
      </c>
      <c r="B31" s="575"/>
      <c r="C31" s="221">
        <f>SUM(C32)</f>
        <v>1023169</v>
      </c>
      <c r="D31" s="221">
        <f t="shared" ref="D31:F31" si="0">SUM(D32)</f>
        <v>1500000</v>
      </c>
      <c r="E31" s="221">
        <f t="shared" si="0"/>
        <v>1500000</v>
      </c>
      <c r="F31" s="225">
        <f t="shared" si="0"/>
        <v>1500000</v>
      </c>
    </row>
    <row r="32" spans="1:6" ht="15.75" x14ac:dyDescent="0.25">
      <c r="A32" s="65" t="s">
        <v>73</v>
      </c>
      <c r="B32" s="51" t="s">
        <v>74</v>
      </c>
      <c r="C32" s="216">
        <v>1023169</v>
      </c>
      <c r="D32" s="218">
        <v>1500000</v>
      </c>
      <c r="E32" s="219">
        <v>1500000</v>
      </c>
      <c r="F32" s="220">
        <v>1500000</v>
      </c>
    </row>
    <row r="33" spans="1:6" ht="16.5" thickBot="1" x14ac:dyDescent="0.3">
      <c r="A33" s="576" t="s">
        <v>200</v>
      </c>
      <c r="B33" s="577"/>
      <c r="C33" s="226">
        <f>SUM(C27,C21,C31)</f>
        <v>176961346</v>
      </c>
      <c r="D33" s="226">
        <f>SUM(D27,D21,D31)</f>
        <v>121000000</v>
      </c>
      <c r="E33" s="226">
        <f>SUM(E27,E21,E31)</f>
        <v>127600000</v>
      </c>
      <c r="F33" s="227">
        <f>SUM(F27,F21,F31)</f>
        <v>134500000</v>
      </c>
    </row>
  </sheetData>
  <mergeCells count="17">
    <mergeCell ref="A27:B27"/>
    <mergeCell ref="A31:B31"/>
    <mergeCell ref="A33:B33"/>
    <mergeCell ref="F6:F7"/>
    <mergeCell ref="A9:B9"/>
    <mergeCell ref="A21:B21"/>
    <mergeCell ref="A14:B14"/>
    <mergeCell ref="A18:B18"/>
    <mergeCell ref="A20:B20"/>
    <mergeCell ref="A1:C1"/>
    <mergeCell ref="A2:G2"/>
    <mergeCell ref="A3:G3"/>
    <mergeCell ref="A4:G4"/>
    <mergeCell ref="A6:B7"/>
    <mergeCell ref="C6:C7"/>
    <mergeCell ref="D6:D7"/>
    <mergeCell ref="E6:E7"/>
  </mergeCells>
  <pageMargins left="0.7" right="0.7" top="0.75" bottom="0.75" header="0.3" footer="0.3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86D8-5933-4E11-B996-0105FA69E49A}">
  <dimension ref="A1:O30"/>
  <sheetViews>
    <sheetView tabSelected="1" topLeftCell="A7" zoomScaleNormal="100" workbookViewId="0">
      <selection activeCell="M23" sqref="M23"/>
    </sheetView>
  </sheetViews>
  <sheetFormatPr defaultRowHeight="15" x14ac:dyDescent="0.25"/>
  <cols>
    <col min="1" max="1" width="30" customWidth="1"/>
    <col min="2" max="4" width="10.5703125" customWidth="1"/>
    <col min="5" max="5" width="10.28515625" customWidth="1"/>
    <col min="6" max="6" width="9.85546875" bestFit="1" customWidth="1"/>
    <col min="7" max="7" width="10.28515625" customWidth="1"/>
    <col min="8" max="8" width="9.85546875" bestFit="1" customWidth="1"/>
    <col min="9" max="9" width="10.28515625" customWidth="1"/>
    <col min="10" max="10" width="10" customWidth="1"/>
    <col min="11" max="11" width="10.140625" customWidth="1"/>
    <col min="12" max="12" width="10" customWidth="1"/>
    <col min="13" max="13" width="10.42578125" customWidth="1"/>
    <col min="14" max="14" width="10.85546875" bestFit="1" customWidth="1"/>
  </cols>
  <sheetData>
    <row r="1" spans="1:15" x14ac:dyDescent="0.25">
      <c r="A1" s="228"/>
      <c r="B1" s="228"/>
      <c r="C1" s="228"/>
      <c r="D1" s="228"/>
      <c r="E1" s="228"/>
      <c r="F1" s="228"/>
      <c r="G1" s="228"/>
      <c r="H1" s="584" t="s">
        <v>421</v>
      </c>
      <c r="I1" s="585"/>
      <c r="J1" s="585"/>
      <c r="K1" s="585"/>
      <c r="L1" s="585"/>
      <c r="M1" s="585"/>
      <c r="N1" s="536"/>
    </row>
    <row r="2" spans="1:15" x14ac:dyDescent="0.25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1:15" x14ac:dyDescent="0.25">
      <c r="A3" s="586" t="s">
        <v>420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</row>
    <row r="4" spans="1:15" ht="15.75" thickBot="1" x14ac:dyDescent="0.3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30" t="s">
        <v>2</v>
      </c>
    </row>
    <row r="5" spans="1:15" x14ac:dyDescent="0.25">
      <c r="A5" s="231" t="s">
        <v>186</v>
      </c>
      <c r="B5" s="232" t="s">
        <v>301</v>
      </c>
      <c r="C5" s="232" t="s">
        <v>302</v>
      </c>
      <c r="D5" s="232" t="s">
        <v>303</v>
      </c>
      <c r="E5" s="232" t="s">
        <v>304</v>
      </c>
      <c r="F5" s="232" t="s">
        <v>305</v>
      </c>
      <c r="G5" s="232" t="s">
        <v>306</v>
      </c>
      <c r="H5" s="232" t="s">
        <v>307</v>
      </c>
      <c r="I5" s="232" t="s">
        <v>308</v>
      </c>
      <c r="J5" s="232" t="s">
        <v>309</v>
      </c>
      <c r="K5" s="232" t="s">
        <v>310</v>
      </c>
      <c r="L5" s="232" t="s">
        <v>311</v>
      </c>
      <c r="M5" s="232" t="s">
        <v>312</v>
      </c>
      <c r="N5" s="233" t="s">
        <v>206</v>
      </c>
    </row>
    <row r="6" spans="1:15" x14ac:dyDescent="0.25">
      <c r="A6" s="588" t="s">
        <v>313</v>
      </c>
      <c r="B6" s="589"/>
      <c r="C6" s="589"/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90"/>
    </row>
    <row r="7" spans="1:15" ht="24.95" customHeight="1" x14ac:dyDescent="0.25">
      <c r="A7" s="234" t="s">
        <v>314</v>
      </c>
      <c r="B7" s="235">
        <v>2884276</v>
      </c>
      <c r="C7" s="235">
        <v>2884276</v>
      </c>
      <c r="D7" s="235">
        <v>2884276</v>
      </c>
      <c r="E7" s="235">
        <v>2884276</v>
      </c>
      <c r="F7" s="235">
        <v>2884276</v>
      </c>
      <c r="G7" s="235">
        <v>2884276</v>
      </c>
      <c r="H7" s="235">
        <v>2884277</v>
      </c>
      <c r="I7" s="235">
        <v>2884277</v>
      </c>
      <c r="J7" s="235">
        <v>2884277</v>
      </c>
      <c r="K7" s="235">
        <v>2884277</v>
      </c>
      <c r="L7" s="235">
        <v>2884277</v>
      </c>
      <c r="M7" s="235">
        <v>2884277</v>
      </c>
      <c r="N7" s="236">
        <f t="shared" ref="N7:N16" si="0">SUM(B7:M7)</f>
        <v>34611318</v>
      </c>
    </row>
    <row r="8" spans="1:15" ht="24.95" customHeight="1" x14ac:dyDescent="0.25">
      <c r="A8" s="234" t="s">
        <v>315</v>
      </c>
      <c r="B8" s="235">
        <v>711522</v>
      </c>
      <c r="C8" s="235">
        <v>12684672</v>
      </c>
      <c r="D8" s="235">
        <v>711522</v>
      </c>
      <c r="E8" s="235">
        <v>711522</v>
      </c>
      <c r="F8" s="235">
        <v>711522</v>
      </c>
      <c r="G8" s="235">
        <v>711522</v>
      </c>
      <c r="H8" s="235">
        <v>711522</v>
      </c>
      <c r="I8" s="235">
        <v>711522</v>
      </c>
      <c r="J8" s="235">
        <v>711522</v>
      </c>
      <c r="K8" s="235">
        <v>711522</v>
      </c>
      <c r="L8" s="235">
        <v>711522</v>
      </c>
      <c r="M8" s="235">
        <v>711518</v>
      </c>
      <c r="N8" s="236">
        <f t="shared" si="0"/>
        <v>20511410</v>
      </c>
    </row>
    <row r="9" spans="1:15" ht="24.95" customHeight="1" x14ac:dyDescent="0.25">
      <c r="A9" s="234" t="s">
        <v>316</v>
      </c>
      <c r="B9" s="235"/>
      <c r="C9" s="235"/>
      <c r="D9" s="235"/>
      <c r="E9" s="235">
        <v>6000000</v>
      </c>
      <c r="F9" s="235"/>
      <c r="G9" s="235"/>
      <c r="H9" s="235"/>
      <c r="I9" s="235"/>
      <c r="J9" s="235">
        <v>0</v>
      </c>
      <c r="K9" s="235"/>
      <c r="L9" s="235"/>
      <c r="M9" s="235"/>
      <c r="N9" s="236">
        <f t="shared" si="0"/>
        <v>6000000</v>
      </c>
    </row>
    <row r="10" spans="1:15" ht="24.95" customHeight="1" x14ac:dyDescent="0.25">
      <c r="A10" s="237" t="s">
        <v>148</v>
      </c>
      <c r="B10" s="235"/>
      <c r="C10" s="235"/>
      <c r="D10" s="235">
        <v>19650000</v>
      </c>
      <c r="E10" s="235"/>
      <c r="F10" s="235"/>
      <c r="G10" s="235"/>
      <c r="H10" s="235"/>
      <c r="I10" s="235"/>
      <c r="J10" s="235">
        <v>19250000</v>
      </c>
      <c r="K10" s="235"/>
      <c r="L10" s="235"/>
      <c r="M10" s="235"/>
      <c r="N10" s="236">
        <f t="shared" si="0"/>
        <v>38900000</v>
      </c>
    </row>
    <row r="11" spans="1:15" ht="24.95" customHeight="1" x14ac:dyDescent="0.25">
      <c r="A11" s="237" t="s">
        <v>163</v>
      </c>
      <c r="B11" s="235">
        <v>443333</v>
      </c>
      <c r="C11" s="235">
        <v>443333</v>
      </c>
      <c r="D11" s="235">
        <v>443333</v>
      </c>
      <c r="E11" s="235">
        <v>443333</v>
      </c>
      <c r="F11" s="235">
        <v>443333</v>
      </c>
      <c r="G11" s="235">
        <v>443333</v>
      </c>
      <c r="H11" s="235">
        <v>443333</v>
      </c>
      <c r="I11" s="235">
        <v>443333</v>
      </c>
      <c r="J11" s="235">
        <v>443333</v>
      </c>
      <c r="K11" s="235">
        <v>443333</v>
      </c>
      <c r="L11" s="235">
        <v>443333</v>
      </c>
      <c r="M11" s="235">
        <v>443337</v>
      </c>
      <c r="N11" s="236">
        <f t="shared" si="0"/>
        <v>5320000</v>
      </c>
    </row>
    <row r="12" spans="1:15" ht="24.95" customHeight="1" x14ac:dyDescent="0.25">
      <c r="A12" s="237" t="s">
        <v>168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6">
        <f t="shared" si="0"/>
        <v>0</v>
      </c>
    </row>
    <row r="13" spans="1:15" ht="24.95" customHeight="1" x14ac:dyDescent="0.25">
      <c r="A13" s="237" t="s">
        <v>189</v>
      </c>
      <c r="B13" s="235"/>
      <c r="C13" s="235"/>
      <c r="D13" s="235"/>
      <c r="E13" s="235"/>
      <c r="F13" s="235">
        <v>8000000</v>
      </c>
      <c r="G13" s="235"/>
      <c r="H13" s="235"/>
      <c r="I13" s="235"/>
      <c r="J13" s="235"/>
      <c r="K13" s="235"/>
      <c r="L13" s="235"/>
      <c r="M13" s="235"/>
      <c r="N13" s="236">
        <f t="shared" si="0"/>
        <v>8000000</v>
      </c>
    </row>
    <row r="14" spans="1:15" ht="24.95" customHeight="1" x14ac:dyDescent="0.25">
      <c r="A14" s="234" t="s">
        <v>169</v>
      </c>
      <c r="B14" s="235"/>
      <c r="C14" s="235"/>
      <c r="D14" s="235"/>
      <c r="E14" s="235"/>
      <c r="F14" s="235">
        <v>5000000</v>
      </c>
      <c r="G14" s="235"/>
      <c r="H14" s="235"/>
      <c r="I14" s="235"/>
      <c r="J14" s="235"/>
      <c r="K14" s="235"/>
      <c r="L14" s="235"/>
      <c r="M14" s="235">
        <v>8565400</v>
      </c>
      <c r="N14" s="238">
        <f t="shared" si="0"/>
        <v>13565400</v>
      </c>
    </row>
    <row r="15" spans="1:15" ht="24.95" customHeight="1" x14ac:dyDescent="0.25">
      <c r="A15" s="237" t="s">
        <v>171</v>
      </c>
      <c r="B15" s="235">
        <v>7041406</v>
      </c>
      <c r="C15" s="235">
        <v>14045087</v>
      </c>
      <c r="D15" s="235">
        <v>-11420693</v>
      </c>
      <c r="E15" s="235">
        <v>3018237</v>
      </c>
      <c r="F15" s="235">
        <v>-6981763</v>
      </c>
      <c r="G15" s="235">
        <v>12304737</v>
      </c>
      <c r="H15" s="235">
        <v>7013726</v>
      </c>
      <c r="I15" s="235">
        <v>7018236</v>
      </c>
      <c r="J15" s="235">
        <v>-3038964</v>
      </c>
      <c r="K15" s="235">
        <v>9016736</v>
      </c>
      <c r="L15" s="235">
        <v>6018236</v>
      </c>
      <c r="M15" s="235">
        <v>6018237</v>
      </c>
      <c r="N15" s="236">
        <f t="shared" si="0"/>
        <v>50053218</v>
      </c>
    </row>
    <row r="16" spans="1:15" ht="24.95" customHeight="1" x14ac:dyDescent="0.25">
      <c r="A16" s="239" t="s">
        <v>317</v>
      </c>
      <c r="B16" s="240">
        <f t="shared" ref="B16:M16" si="1">SUM(B7:B15)</f>
        <v>11080537</v>
      </c>
      <c r="C16" s="240">
        <f t="shared" si="1"/>
        <v>30057368</v>
      </c>
      <c r="D16" s="240">
        <f t="shared" si="1"/>
        <v>12268438</v>
      </c>
      <c r="E16" s="240">
        <f t="shared" si="1"/>
        <v>13057368</v>
      </c>
      <c r="F16" s="240">
        <f t="shared" si="1"/>
        <v>10057368</v>
      </c>
      <c r="G16" s="240">
        <f t="shared" si="1"/>
        <v>16343868</v>
      </c>
      <c r="H16" s="240">
        <f t="shared" si="1"/>
        <v>11052858</v>
      </c>
      <c r="I16" s="240">
        <f t="shared" si="1"/>
        <v>11057368</v>
      </c>
      <c r="J16" s="240">
        <f t="shared" si="1"/>
        <v>20250168</v>
      </c>
      <c r="K16" s="240">
        <f t="shared" si="1"/>
        <v>13055868</v>
      </c>
      <c r="L16" s="240">
        <f t="shared" si="1"/>
        <v>10057368</v>
      </c>
      <c r="M16" s="240">
        <f t="shared" si="1"/>
        <v>18622769</v>
      </c>
      <c r="N16" s="241">
        <f t="shared" si="0"/>
        <v>176961346</v>
      </c>
    </row>
    <row r="17" spans="1:14" ht="24.95" customHeight="1" x14ac:dyDescent="0.25">
      <c r="A17" s="591" t="s">
        <v>318</v>
      </c>
      <c r="B17" s="592"/>
      <c r="C17" s="592"/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3"/>
    </row>
    <row r="18" spans="1:14" ht="24.95" customHeight="1" x14ac:dyDescent="0.25">
      <c r="A18" s="237" t="s">
        <v>7</v>
      </c>
      <c r="B18" s="235">
        <v>4012040</v>
      </c>
      <c r="C18" s="235">
        <v>4012040</v>
      </c>
      <c r="D18" s="235">
        <v>4012040</v>
      </c>
      <c r="E18" s="235">
        <v>4012040</v>
      </c>
      <c r="F18" s="235">
        <v>4012040</v>
      </c>
      <c r="G18" s="235">
        <v>4012040</v>
      </c>
      <c r="H18" s="235">
        <v>4012040</v>
      </c>
      <c r="I18" s="235">
        <v>4012040</v>
      </c>
      <c r="J18" s="235">
        <v>4012040</v>
      </c>
      <c r="K18" s="235">
        <v>4012040</v>
      </c>
      <c r="L18" s="235">
        <v>4012040</v>
      </c>
      <c r="M18" s="235">
        <v>4012040</v>
      </c>
      <c r="N18" s="236">
        <f t="shared" ref="N18:N24" si="2">SUM(B18:M18)</f>
        <v>48144480</v>
      </c>
    </row>
    <row r="19" spans="1:14" ht="24.95" customHeight="1" x14ac:dyDescent="0.25">
      <c r="A19" s="234" t="s">
        <v>22</v>
      </c>
      <c r="B19" s="235">
        <v>538738</v>
      </c>
      <c r="C19" s="235">
        <v>538738</v>
      </c>
      <c r="D19" s="235">
        <v>538738</v>
      </c>
      <c r="E19" s="235">
        <v>538738</v>
      </c>
      <c r="F19" s="235">
        <v>538738</v>
      </c>
      <c r="G19" s="235">
        <v>538738</v>
      </c>
      <c r="H19" s="235">
        <v>538738</v>
      </c>
      <c r="I19" s="235">
        <v>538738</v>
      </c>
      <c r="J19" s="235">
        <v>538738</v>
      </c>
      <c r="K19" s="235">
        <v>538738</v>
      </c>
      <c r="L19" s="235">
        <v>538738</v>
      </c>
      <c r="M19" s="235">
        <v>538735</v>
      </c>
      <c r="N19" s="236">
        <f t="shared" si="2"/>
        <v>6464853</v>
      </c>
    </row>
    <row r="20" spans="1:14" ht="24.95" customHeight="1" x14ac:dyDescent="0.25">
      <c r="A20" s="237" t="s">
        <v>319</v>
      </c>
      <c r="B20" s="235">
        <v>3767261</v>
      </c>
      <c r="C20" s="235">
        <v>3767261</v>
      </c>
      <c r="D20" s="235">
        <v>3767261</v>
      </c>
      <c r="E20" s="235">
        <v>3767261</v>
      </c>
      <c r="F20" s="235">
        <v>3767261</v>
      </c>
      <c r="G20" s="235">
        <v>3767261</v>
      </c>
      <c r="H20" s="235">
        <v>3767261</v>
      </c>
      <c r="I20" s="235">
        <v>3767261</v>
      </c>
      <c r="J20" s="235">
        <v>3767261</v>
      </c>
      <c r="K20" s="235">
        <v>3767261</v>
      </c>
      <c r="L20" s="235">
        <v>3767261</v>
      </c>
      <c r="M20" s="235">
        <v>3767264</v>
      </c>
      <c r="N20" s="236">
        <f t="shared" si="2"/>
        <v>45207135</v>
      </c>
    </row>
    <row r="21" spans="1:14" ht="24.95" customHeight="1" x14ac:dyDescent="0.25">
      <c r="A21" s="237" t="s">
        <v>198</v>
      </c>
      <c r="B21" s="235">
        <v>205417</v>
      </c>
      <c r="C21" s="235">
        <v>205417</v>
      </c>
      <c r="D21" s="235">
        <v>205417</v>
      </c>
      <c r="E21" s="235">
        <v>205417</v>
      </c>
      <c r="F21" s="235">
        <v>205417</v>
      </c>
      <c r="G21" s="235">
        <v>205417</v>
      </c>
      <c r="H21" s="235">
        <v>205417</v>
      </c>
      <c r="I21" s="235">
        <v>205417</v>
      </c>
      <c r="J21" s="235">
        <v>205417</v>
      </c>
      <c r="K21" s="235">
        <v>205417</v>
      </c>
      <c r="L21" s="235">
        <v>205417</v>
      </c>
      <c r="M21" s="235">
        <v>205413</v>
      </c>
      <c r="N21" s="236">
        <f t="shared" si="2"/>
        <v>2465000</v>
      </c>
    </row>
    <row r="22" spans="1:14" ht="24.95" customHeight="1" x14ac:dyDescent="0.25">
      <c r="A22" s="237" t="s">
        <v>320</v>
      </c>
      <c r="B22" s="235">
        <v>1533912</v>
      </c>
      <c r="C22" s="235">
        <v>1533912</v>
      </c>
      <c r="D22" s="235">
        <v>1533912</v>
      </c>
      <c r="E22" s="235">
        <v>1533912</v>
      </c>
      <c r="F22" s="235">
        <v>1533912</v>
      </c>
      <c r="G22" s="235">
        <v>1533912</v>
      </c>
      <c r="H22" s="235">
        <v>1533912</v>
      </c>
      <c r="I22" s="235">
        <v>1533912</v>
      </c>
      <c r="J22" s="235">
        <v>1533912</v>
      </c>
      <c r="K22" s="235">
        <v>1533912</v>
      </c>
      <c r="L22" s="235">
        <v>1533912</v>
      </c>
      <c r="M22" s="235">
        <v>387119</v>
      </c>
      <c r="N22" s="236">
        <f t="shared" si="2"/>
        <v>17260151</v>
      </c>
    </row>
    <row r="23" spans="1:14" ht="24.95" customHeight="1" x14ac:dyDescent="0.25">
      <c r="A23" s="237" t="s">
        <v>72</v>
      </c>
      <c r="B23" s="235"/>
      <c r="C23" s="235">
        <v>20000000</v>
      </c>
      <c r="D23" s="235">
        <v>2211070</v>
      </c>
      <c r="E23" s="235">
        <v>3000000</v>
      </c>
      <c r="F23" s="235"/>
      <c r="G23" s="235">
        <v>6286500</v>
      </c>
      <c r="H23" s="235">
        <v>995490</v>
      </c>
      <c r="I23" s="235">
        <v>1000000</v>
      </c>
      <c r="J23" s="235">
        <v>4183800</v>
      </c>
      <c r="K23" s="235">
        <v>2998500</v>
      </c>
      <c r="L23" s="235"/>
      <c r="M23" s="235"/>
      <c r="N23" s="236">
        <f t="shared" si="2"/>
        <v>40675360</v>
      </c>
    </row>
    <row r="24" spans="1:14" ht="24.95" customHeight="1" x14ac:dyDescent="0.25">
      <c r="A24" s="234" t="s">
        <v>89</v>
      </c>
      <c r="B24" s="235"/>
      <c r="C24" s="235"/>
      <c r="D24" s="235"/>
      <c r="E24" s="235"/>
      <c r="F24" s="235"/>
      <c r="G24" s="235"/>
      <c r="H24" s="235"/>
      <c r="I24" s="235"/>
      <c r="J24" s="235">
        <v>6009000</v>
      </c>
      <c r="K24" s="235"/>
      <c r="L24" s="235"/>
      <c r="M24" s="235">
        <v>9712198</v>
      </c>
      <c r="N24" s="236">
        <f t="shared" si="2"/>
        <v>15721198</v>
      </c>
    </row>
    <row r="25" spans="1:14" ht="24.95" customHeight="1" x14ac:dyDescent="0.25">
      <c r="A25" s="237" t="s">
        <v>321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6">
        <f>SUM(E25:M25)</f>
        <v>0</v>
      </c>
    </row>
    <row r="26" spans="1:14" ht="24.95" customHeight="1" x14ac:dyDescent="0.25">
      <c r="A26" s="237" t="s">
        <v>74</v>
      </c>
      <c r="B26" s="235">
        <v>1023169</v>
      </c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6">
        <f>SUM(B26:M26)</f>
        <v>1023169</v>
      </c>
    </row>
    <row r="27" spans="1:14" ht="24.95" customHeight="1" x14ac:dyDescent="0.25">
      <c r="A27" s="239" t="s">
        <v>322</v>
      </c>
      <c r="B27" s="240">
        <f>SUM(B18:B26)</f>
        <v>11080537</v>
      </c>
      <c r="C27" s="240">
        <f t="shared" ref="C27:M27" si="3">SUM(C18:C26)</f>
        <v>30057368</v>
      </c>
      <c r="D27" s="240">
        <f t="shared" si="3"/>
        <v>12268438</v>
      </c>
      <c r="E27" s="240">
        <f t="shared" si="3"/>
        <v>13057368</v>
      </c>
      <c r="F27" s="240">
        <f t="shared" si="3"/>
        <v>10057368</v>
      </c>
      <c r="G27" s="240">
        <f t="shared" si="3"/>
        <v>16343868</v>
      </c>
      <c r="H27" s="240">
        <f t="shared" si="3"/>
        <v>11052858</v>
      </c>
      <c r="I27" s="240">
        <f t="shared" si="3"/>
        <v>11057368</v>
      </c>
      <c r="J27" s="240">
        <f t="shared" si="3"/>
        <v>20250168</v>
      </c>
      <c r="K27" s="240">
        <f t="shared" si="3"/>
        <v>13055868</v>
      </c>
      <c r="L27" s="240">
        <f t="shared" si="3"/>
        <v>10057368</v>
      </c>
      <c r="M27" s="240">
        <f t="shared" si="3"/>
        <v>18622769</v>
      </c>
      <c r="N27" s="241">
        <f>SUM(B27:M27)</f>
        <v>176961346</v>
      </c>
    </row>
    <row r="28" spans="1:14" ht="24.95" customHeight="1" thickBot="1" x14ac:dyDescent="0.3">
      <c r="A28" s="242" t="s">
        <v>323</v>
      </c>
      <c r="B28" s="243">
        <f>B16-B27</f>
        <v>0</v>
      </c>
      <c r="C28" s="243">
        <f>C16-C27</f>
        <v>0</v>
      </c>
      <c r="D28" s="243">
        <f t="shared" ref="D28:N28" si="4">D16-D27</f>
        <v>0</v>
      </c>
      <c r="E28" s="243">
        <f t="shared" si="4"/>
        <v>0</v>
      </c>
      <c r="F28" s="243">
        <f t="shared" si="4"/>
        <v>0</v>
      </c>
      <c r="G28" s="243">
        <f t="shared" si="4"/>
        <v>0</v>
      </c>
      <c r="H28" s="243">
        <f t="shared" si="4"/>
        <v>0</v>
      </c>
      <c r="I28" s="243">
        <f t="shared" si="4"/>
        <v>0</v>
      </c>
      <c r="J28" s="243">
        <f t="shared" si="4"/>
        <v>0</v>
      </c>
      <c r="K28" s="243">
        <f t="shared" si="4"/>
        <v>0</v>
      </c>
      <c r="L28" s="243">
        <f t="shared" si="4"/>
        <v>0</v>
      </c>
      <c r="M28" s="243">
        <f t="shared" si="4"/>
        <v>0</v>
      </c>
      <c r="N28" s="244">
        <f t="shared" si="4"/>
        <v>0</v>
      </c>
    </row>
    <row r="29" spans="1:14" ht="24.95" customHeight="1" x14ac:dyDescent="0.25"/>
    <row r="30" spans="1:14" ht="24.95" customHeight="1" x14ac:dyDescent="0.25"/>
  </sheetData>
  <mergeCells count="4">
    <mergeCell ref="H1:N1"/>
    <mergeCell ref="A3:O3"/>
    <mergeCell ref="A6:N6"/>
    <mergeCell ref="A17:N17"/>
  </mergeCells>
  <pageMargins left="0.7" right="0.7" top="0.75" bottom="0.75" header="0.3" footer="0.3"/>
  <pageSetup paperSize="9" scale="78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2</vt:i4>
      </vt:variant>
    </vt:vector>
  </HeadingPairs>
  <TitlesOfParts>
    <vt:vector size="12" baseType="lpstr">
      <vt:lpstr>1. Mérleg</vt:lpstr>
      <vt:lpstr>2. Bevétel funkció</vt:lpstr>
      <vt:lpstr>3. Bevétel jogcí</vt:lpstr>
      <vt:lpstr>4. Bevétel feladat</vt:lpstr>
      <vt:lpstr>5. Kiadás</vt:lpstr>
      <vt:lpstr>6. Kiadás feladat</vt:lpstr>
      <vt:lpstr>7. Felhalmozási kiadások</vt:lpstr>
      <vt:lpstr>8. Gördülő</vt:lpstr>
      <vt:lpstr>9. Előirányzat felhasználás</vt:lpstr>
      <vt:lpstr>10. Közvetett támogatások</vt:lpstr>
      <vt:lpstr>'2. Bevétel funkció'!Nyomtatási_terület</vt:lpstr>
      <vt:lpstr>'5. Kiadás'!Nyomtatási_terület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OrbanLaura</cp:lastModifiedBy>
  <cp:lastPrinted>2026-08-27T07:17:50Z</cp:lastPrinted>
  <dcterms:created xsi:type="dcterms:W3CDTF">2020-01-08T10:43:16Z</dcterms:created>
  <dcterms:modified xsi:type="dcterms:W3CDTF">2026-08-27T08:45:36Z</dcterms:modified>
</cp:coreProperties>
</file>